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Information Governance\FOI\FOI - responses\2024-25\FOI 051-100\FOI24-25 080\"/>
    </mc:Choice>
  </mc:AlternateContent>
  <xr:revisionPtr revIDLastSave="0" documentId="8_{4866FABC-9497-4CB7-9FD4-E9BED9B9461D}" xr6:coauthVersionLast="47" xr6:coauthVersionMax="47" xr10:uidLastSave="{00000000-0000-0000-0000-000000000000}"/>
  <bookViews>
    <workbookView xWindow="-28920" yWindow="-120" windowWidth="29040" windowHeight="15840" activeTab="2" xr2:uid="{F468FEF1-F5C4-4FCC-9136-C240F8F131F6}"/>
  </bookViews>
  <sheets>
    <sheet name="Q1" sheetId="2" r:id="rId1"/>
    <sheet name="Q2" sheetId="1" r:id="rId2"/>
    <sheet name="Q3" sheetId="3" r:id="rId3"/>
    <sheet name="Q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5" i="1"/>
  <c r="G37" i="1"/>
  <c r="F37" i="1"/>
  <c r="C37" i="1"/>
  <c r="H37" i="1" l="1"/>
  <c r="D37" i="1"/>
  <c r="B35" i="1"/>
  <c r="B33" i="1"/>
  <c r="B31" i="1"/>
  <c r="B30" i="1"/>
  <c r="B26" i="1"/>
  <c r="B25" i="1"/>
  <c r="B24" i="1"/>
  <c r="B23" i="1"/>
  <c r="B22" i="1"/>
  <c r="B21" i="1"/>
  <c r="B20" i="1"/>
  <c r="B18" i="1"/>
  <c r="B17" i="1"/>
  <c r="B16" i="1"/>
  <c r="B15" i="1"/>
  <c r="B14" i="1"/>
  <c r="B13" i="1"/>
  <c r="B12" i="1"/>
  <c r="B11" i="1"/>
  <c r="B10" i="1"/>
  <c r="B9" i="1"/>
  <c r="B8" i="1"/>
  <c r="B7" i="1"/>
  <c r="B5" i="1"/>
  <c r="B37" i="1" s="1"/>
</calcChain>
</file>

<file path=xl/sharedStrings.xml><?xml version="1.0" encoding="utf-8"?>
<sst xmlns="http://schemas.openxmlformats.org/spreadsheetml/2006/main" count="199" uniqueCount="181">
  <si>
    <t>Council</t>
  </si>
  <si>
    <t>Aberdeen City Council</t>
  </si>
  <si>
    <t>Aberdeenshire Council</t>
  </si>
  <si>
    <t>Angus Council</t>
  </si>
  <si>
    <t>Argyll &amp; Bute Council</t>
  </si>
  <si>
    <t>City Of Edinburgh Council</t>
  </si>
  <si>
    <t>Clackmannanshire Council</t>
  </si>
  <si>
    <t>Dumfries and Galloway Council</t>
  </si>
  <si>
    <t>Dundee City Council</t>
  </si>
  <si>
    <t>East Ayrshire Council</t>
  </si>
  <si>
    <t>East Dunbartonshire Council</t>
  </si>
  <si>
    <t>East Lothian Council</t>
  </si>
  <si>
    <t>East Renfrewshire Council</t>
  </si>
  <si>
    <t>Falkirk Council</t>
  </si>
  <si>
    <t>Fife Council</t>
  </si>
  <si>
    <t>Glasgow City Council</t>
  </si>
  <si>
    <t>Highland Council</t>
  </si>
  <si>
    <t>Inverclyde Council</t>
  </si>
  <si>
    <t>Midlothian Council</t>
  </si>
  <si>
    <t>Moray Council</t>
  </si>
  <si>
    <t>North Ayrshire Council</t>
  </si>
  <si>
    <t>North Lanarkshire Council</t>
  </si>
  <si>
    <t>Orkney Islands Council</t>
  </si>
  <si>
    <t>Perth and Kinross Council</t>
  </si>
  <si>
    <t>Renfrewshire Council</t>
  </si>
  <si>
    <t>Scottish Borders Council</t>
  </si>
  <si>
    <t>Shetland Islands Council</t>
  </si>
  <si>
    <t>South Ayrshire Council</t>
  </si>
  <si>
    <t>South Lanarkshire Council</t>
  </si>
  <si>
    <t>Stirling Council</t>
  </si>
  <si>
    <t>West Dunbartonshire Council</t>
  </si>
  <si>
    <t>West Lothian Council</t>
  </si>
  <si>
    <t>Western Isles Council</t>
  </si>
  <si>
    <r>
      <t>-</t>
    </r>
    <r>
      <rPr>
        <b/>
        <sz val="7"/>
        <color theme="1"/>
        <rFont val="Times New Roman"/>
        <family val="1"/>
      </rPr>
      <t xml:space="preserve">          </t>
    </r>
    <r>
      <rPr>
        <b/>
        <sz val="11"/>
        <color theme="1"/>
        <rFont val="Arial"/>
        <family val="2"/>
      </rPr>
      <t>How much councils paid SQA in charges for school qualifications (please provide the total amount as well as a breakdown by local authority)</t>
    </r>
  </si>
  <si>
    <r>
      <t>-</t>
    </r>
    <r>
      <rPr>
        <b/>
        <sz val="7"/>
        <color theme="1"/>
        <rFont val="Times New Roman"/>
        <family val="1"/>
      </rPr>
      <t xml:space="preserve">          </t>
    </r>
    <r>
      <rPr>
        <b/>
        <sz val="11"/>
        <color theme="1"/>
        <rFont val="Arial"/>
        <family val="2"/>
      </rPr>
      <t>How much income the SQA received in total from entry charges  </t>
    </r>
  </si>
  <si>
    <t>The levy has been frozen since 2013, therefore values for 2018/19 and 2022/23 remain static.</t>
  </si>
  <si>
    <r>
      <t>-</t>
    </r>
    <r>
      <rPr>
        <b/>
        <sz val="7"/>
        <color theme="1"/>
        <rFont val="Times New Roman"/>
        <family val="1"/>
      </rPr>
      <t xml:space="preserve">          </t>
    </r>
    <r>
      <rPr>
        <b/>
        <sz val="11"/>
        <color theme="1"/>
        <rFont val="Arial"/>
        <family val="2"/>
      </rPr>
      <t>How much independent schools paid SQA in charges for school qualifications (please provide the total amount as well as the number of independent schools that paid these charges to SQA in these years)</t>
    </r>
  </si>
  <si>
    <t>2018-2019</t>
  </si>
  <si>
    <t>2022-2023</t>
  </si>
  <si>
    <t>BACHLAW LEARNING CENTRE</t>
  </si>
  <si>
    <t>RADICAL SERVICES LTD</t>
  </si>
  <si>
    <t>THE ABERDEEN GREEN SCHOOL</t>
  </si>
  <si>
    <t>NEWLANDS JUNIOR COLLEGE</t>
  </si>
  <si>
    <t>ROSSIE SECURE ACCOMODATION SERVICES</t>
  </si>
  <si>
    <t>TROUP HOUSE SCHOOL</t>
  </si>
  <si>
    <t>CAMPHILL SCHOOL</t>
  </si>
  <si>
    <t>LATHALLAN SCHOOL</t>
  </si>
  <si>
    <t>ALBYN SCHOOL LTD</t>
  </si>
  <si>
    <t>ROBERT GORDON'S COLLEGE</t>
  </si>
  <si>
    <t>ST MARGARET'S SCHOOL FOR GIRLS</t>
  </si>
  <si>
    <t>THE NEW SCHOOL BUTTERSTONE</t>
  </si>
  <si>
    <t>KILGRASTON SCHOOL</t>
  </si>
  <si>
    <t>STRATHALLAN SCHOOL</t>
  </si>
  <si>
    <t>GLENALMOND COLLEGE</t>
  </si>
  <si>
    <t>OCHIL TOWER SCHOOL</t>
  </si>
  <si>
    <t>HIGH SCHOOL OF DUNDEE</t>
  </si>
  <si>
    <t>MORRISON'S ACADEMY</t>
  </si>
  <si>
    <t>BALNACRAIG SCHOOL</t>
  </si>
  <si>
    <t>STARLEY HALL SCHOOL</t>
  </si>
  <si>
    <t>FALKLAND HOUSE SCHOOL</t>
  </si>
  <si>
    <t>HILLSIDE SCHOOL</t>
  </si>
  <si>
    <t>THE DONALDSON TRUST</t>
  </si>
  <si>
    <t>ROYAL BLIND</t>
  </si>
  <si>
    <t>THE EDINBURGH ACADEMY</t>
  </si>
  <si>
    <t>MERCHISTON CASTLE SCHOOL</t>
  </si>
  <si>
    <t>ST GEORGE'S EDINBURGH</t>
  </si>
  <si>
    <t>CLIFTON HALL SCHOOL</t>
  </si>
  <si>
    <t>EDINBURGH STEINER SCHOOL</t>
  </si>
  <si>
    <t>LORETTO SCHOOL</t>
  </si>
  <si>
    <t>DUNEDIN SCHOOL</t>
  </si>
  <si>
    <t>ST MARY'S MUSIC SCHOOL</t>
  </si>
  <si>
    <t>ERSKINE STEWARTS MELVILLE SCHOOLS</t>
  </si>
  <si>
    <t>GEORGE HERIOT'S SCHOOL</t>
  </si>
  <si>
    <t>GEORGE WATSON'S COLLEGE</t>
  </si>
  <si>
    <t>ERSKINE STEWART'S MELVILLE SCHOOLS</t>
  </si>
  <si>
    <t>MOORE HOUSE SCHOOL</t>
  </si>
  <si>
    <t>BEACONHURST SCHOOL</t>
  </si>
  <si>
    <t>QUEEN VICTORIA SCHOOL</t>
  </si>
  <si>
    <t>SCOTTISH AUTISM</t>
  </si>
  <si>
    <t>THE GOVERNORS OF DOLLAR ACADEMY</t>
  </si>
  <si>
    <t>ERSKINE WATERFRONT CAMPUS</t>
  </si>
  <si>
    <t>CARETECH COMMUNITY SERVICES LTD</t>
  </si>
  <si>
    <t>CLOSEBURN HOUSE</t>
  </si>
  <si>
    <t>COMMON THREAD SCHOOL</t>
  </si>
  <si>
    <t>RATHBONE CHOICES</t>
  </si>
  <si>
    <t>ASPIRE SCOTLAND LIMITED T/A RADIO CITY SCHOOL</t>
  </si>
  <si>
    <t>WELLINGTON SCHOOL</t>
  </si>
  <si>
    <t>MIRREN PARK SCHOOL</t>
  </si>
  <si>
    <t>LOMOND SCHOOL</t>
  </si>
  <si>
    <t>JORDANHILL SCHOOL</t>
  </si>
  <si>
    <t>EAST PARK SCHOOL</t>
  </si>
  <si>
    <t>FERNHILL SCHOOL</t>
  </si>
  <si>
    <t>THE HIGH SCHOOL OF GLASGOW</t>
  </si>
  <si>
    <t>THE GLASGOW ACADEMY</t>
  </si>
  <si>
    <t>HUTCHESON'S GRAMMAR SCHOOL</t>
  </si>
  <si>
    <t>KELVINSIDE ACADEMY</t>
  </si>
  <si>
    <t>ST ALOYSIUS' COLLEGE</t>
  </si>
  <si>
    <t>ST MARY'S KENMURE</t>
  </si>
  <si>
    <t>CAPABILITY SCOTLAND (STANMORE HOUSE SCHOOL)</t>
  </si>
  <si>
    <t>HAMILTON COLLEGE</t>
  </si>
  <si>
    <t>ST PHILIP'S SCHOOL</t>
  </si>
  <si>
    <t>GOOD SHEPHERD SECURE/CLOSE SUPPORT UNIT</t>
  </si>
  <si>
    <t>CAPABILITY SCOTLAND - CORESFORD SCHOOL</t>
  </si>
  <si>
    <t>SPARK OF GENIUS</t>
  </si>
  <si>
    <t>NORTHVIEW HOUSE SCHOOL</t>
  </si>
  <si>
    <t>ARDFERN</t>
  </si>
  <si>
    <t>BELMONT HOUSE SCHOOL</t>
  </si>
  <si>
    <t>ST COLUMBA'S SCHOOL</t>
  </si>
  <si>
    <t>KIBBLE SCHOOL</t>
  </si>
  <si>
    <t>CEDARS SCHOOL OF EXCELLENCE</t>
  </si>
  <si>
    <t>BASIL PATERSON COLLEGE</t>
  </si>
  <si>
    <t>LINN MOOR SCHOOL</t>
  </si>
  <si>
    <t>AL KHALIL COLLEGE</t>
  </si>
  <si>
    <t>PEBBLES ACADEMY DUNFERMLINE</t>
  </si>
  <si>
    <t>MOORE HOUSE ACADEMY BUTTERSTONE</t>
  </si>
  <si>
    <t>GREENLEAF HOUSE CO LTD</t>
  </si>
  <si>
    <t>Independent School</t>
  </si>
  <si>
    <r>
      <t>-</t>
    </r>
    <r>
      <rPr>
        <b/>
        <sz val="7"/>
        <color theme="1"/>
        <rFont val="Times New Roman"/>
        <family val="1"/>
      </rPr>
      <t xml:space="preserve">          </t>
    </r>
    <r>
      <rPr>
        <b/>
        <sz val="11"/>
        <color theme="1"/>
        <rFont val="Arial"/>
        <family val="2"/>
      </rPr>
      <t>How much colleges paid SQA in charges for qualifications (please provide the total amount as well as a breakdown by college)</t>
    </r>
  </si>
  <si>
    <t>DUNDEE &amp; ANGUS COLLEGE</t>
  </si>
  <si>
    <t>EDINBURGH COLLEGE</t>
  </si>
  <si>
    <t>WEST COLLEGE SCOTLAND</t>
  </si>
  <si>
    <t>GLASGOW KELVIN COLLEGE</t>
  </si>
  <si>
    <t>SRUC</t>
  </si>
  <si>
    <t>AYRSHIRE COLLEGE</t>
  </si>
  <si>
    <t>GLASGOW CLYDE COLLEGE</t>
  </si>
  <si>
    <t>NEW COLLEGE LANARKSHIRE</t>
  </si>
  <si>
    <t>ARGYLL COLLEGE</t>
  </si>
  <si>
    <t>UNIVERSITY OF THE HIGHLANDS &amp; ISLANDS</t>
  </si>
  <si>
    <t>UHI NORTH, WEST AND HEBRIDES</t>
  </si>
  <si>
    <t>COLEG LLANDRILLO</t>
  </si>
  <si>
    <t>YMCA GEORGE WILLIAMS COLLEGE</t>
  </si>
  <si>
    <t>NORTH WEST KENT COLLEGE OF TECH</t>
  </si>
  <si>
    <t>BURNLEY COLLEGE</t>
  </si>
  <si>
    <t>SCOTTISH SCHOOL OF CHRISTIAN MISSION</t>
  </si>
  <si>
    <t>SOUTH HAMPSHIRE COLLEGE GROUP</t>
  </si>
  <si>
    <t>UNIVERSITY COLLEGE ISLE OF MAN</t>
  </si>
  <si>
    <t>SOUTH DEVON COLLEGE</t>
  </si>
  <si>
    <t>BLACKPOOL &amp; FYLDE COLLEGE</t>
  </si>
  <si>
    <t>INVERNESS COLLEGE UHI</t>
  </si>
  <si>
    <t>SABHAL MOR OSTAIG</t>
  </si>
  <si>
    <t>MORAY COLLEGE</t>
  </si>
  <si>
    <t>NORTH EAST SCOTLAND COLLEGE</t>
  </si>
  <si>
    <t>PERTH COLLEGE</t>
  </si>
  <si>
    <t>FIFE COLLEGE (WEST)</t>
  </si>
  <si>
    <t>FIFE COLLEGE (EAST)</t>
  </si>
  <si>
    <t>WEST LOTHIAN COLLEGE</t>
  </si>
  <si>
    <t>NEWBATTLE ABBEY COLLEGE</t>
  </si>
  <si>
    <t>BORDERS COLLEGE</t>
  </si>
  <si>
    <t>FORTH VALLEY COLLEGE OF F E</t>
  </si>
  <si>
    <t>DUMFRIES AND GALLOWAY COLLEGE</t>
  </si>
  <si>
    <t>ORKNEY COLLEGE</t>
  </si>
  <si>
    <t>SHETLAND UHI LTD</t>
  </si>
  <si>
    <t>LEWS CASTLE COLLEGE</t>
  </si>
  <si>
    <t>CITY OF GLASGOW COLLEGE</t>
  </si>
  <si>
    <t>SOUTH LANARKSHIRE COLLEGE</t>
  </si>
  <si>
    <t>GLASGOW KELVIN COLLEGE (JW)</t>
  </si>
  <si>
    <t>UNIVERSITY OF GLASGOW</t>
  </si>
  <si>
    <t>TYNE COAST COLLEGE</t>
  </si>
  <si>
    <t>SOLENT UNIVERSITY</t>
  </si>
  <si>
    <t>EAST COAST COLLEGE (LOWESTOFT) CAMPUS)</t>
  </si>
  <si>
    <t>EAST COAST COLLEGE</t>
  </si>
  <si>
    <t>UNIVERSITY OF TRINIDAD AND TOBAGO</t>
  </si>
  <si>
    <t>BRADFORD COLLEGE</t>
  </si>
  <si>
    <t>NEW COLLEGE DURHAM</t>
  </si>
  <si>
    <t>JOHAL TRAINING &amp; ASSESSMENT SERVICES LTD</t>
  </si>
  <si>
    <t>BOURNEMOUTH &amp; POOLE COLLEGE</t>
  </si>
  <si>
    <t>College</t>
  </si>
  <si>
    <t>NORTHUMBERLAND COLLEGE</t>
  </si>
  <si>
    <t>TELFORD COLLEGE</t>
  </si>
  <si>
    <t>UNIVERSITY OF THE WEST OF SCOTLAND</t>
  </si>
  <si>
    <t>MYERSCOUGH COLLEGE</t>
  </si>
  <si>
    <t>ST LEONARDS SCHOOL</t>
  </si>
  <si>
    <t xml:space="preserve">THE NATIONAL AUTISTIC SOCIETY </t>
  </si>
  <si>
    <t>CRAIGHOLME SCHOOL</t>
  </si>
  <si>
    <t xml:space="preserve">THE WALLACE COLLEGE </t>
  </si>
  <si>
    <t>Entry Income</t>
  </si>
  <si>
    <t xml:space="preserve">Levy </t>
  </si>
  <si>
    <t>2018/19</t>
  </si>
  <si>
    <t>2022/23</t>
  </si>
  <si>
    <t>Total</t>
  </si>
  <si>
    <t>Other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</si>
</sst>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_-&quot;£&quot;* #,##0_-;\-&quot;£&quot;* #,##0_-;_-&quot;£&quot;*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b/>
      <sz val="11"/>
      <color theme="1"/>
      <name val="Aptos"/>
      <family val="2"/>
    </font>
    <font>
      <b/>
      <sz val="7"/>
      <color theme="1"/>
      <name val="Times New Roman"/>
      <family val="1"/>
    </font>
    <font>
      <b/>
      <sz val="11"/>
      <color theme="1"/>
      <name val="Arial"/>
      <family val="2"/>
    </font>
    <font>
      <b/>
      <u/>
      <sz val="11"/>
      <color theme="1"/>
      <name val="Aptos Narrow"/>
      <family val="2"/>
      <scheme val="minor"/>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0" fontId="0" fillId="0" borderId="0" xfId="0" applyAlignment="1">
      <alignment horizontal="left"/>
    </xf>
    <xf numFmtId="0" fontId="7" fillId="0" borderId="0" xfId="0" applyFont="1"/>
    <xf numFmtId="164" fontId="7" fillId="0" borderId="0" xfId="0" applyNumberFormat="1" applyFont="1" applyAlignment="1">
      <alignment horizontal="right"/>
    </xf>
    <xf numFmtId="44" fontId="0" fillId="0" borderId="0" xfId="1" applyFont="1"/>
    <xf numFmtId="44" fontId="2" fillId="0" borderId="1" xfId="1" applyFont="1" applyBorder="1"/>
    <xf numFmtId="44" fontId="0" fillId="0" borderId="1" xfId="1" applyFont="1" applyBorder="1"/>
    <xf numFmtId="165" fontId="0" fillId="0" borderId="0" xfId="1" applyNumberFormat="1" applyFont="1"/>
    <xf numFmtId="44" fontId="0" fillId="0" borderId="0" xfId="0" applyNumberFormat="1"/>
    <xf numFmtId="0" fontId="7" fillId="0" borderId="0" xfId="0" applyFont="1" applyAlignment="1">
      <alignment horizontal="right"/>
    </xf>
    <xf numFmtId="44" fontId="0" fillId="0" borderId="0" xfId="1" applyFont="1" applyAlignment="1">
      <alignment horizontal="right"/>
    </xf>
    <xf numFmtId="0" fontId="4" fillId="0" borderId="0" xfId="0" applyFont="1" applyAlignment="1">
      <alignment horizontal="left" vertical="center"/>
    </xf>
    <xf numFmtId="0" fontId="3" fillId="0" borderId="0" xfId="0" applyFont="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3C982-7D5E-4344-BC6B-66FC14964984}">
  <dimension ref="A1:I4"/>
  <sheetViews>
    <sheetView workbookViewId="0">
      <selection activeCell="A4" sqref="A4"/>
    </sheetView>
  </sheetViews>
  <sheetFormatPr defaultRowHeight="14.5" x14ac:dyDescent="0.35"/>
  <cols>
    <col min="1" max="1" width="11.7265625" bestFit="1" customWidth="1"/>
    <col min="2" max="3" width="14.81640625" bestFit="1" customWidth="1"/>
  </cols>
  <sheetData>
    <row r="1" spans="1:9" x14ac:dyDescent="0.35">
      <c r="A1" s="11" t="s">
        <v>34</v>
      </c>
      <c r="B1" s="11"/>
      <c r="C1" s="11"/>
      <c r="D1" s="11"/>
      <c r="E1" s="11"/>
      <c r="F1" s="11"/>
      <c r="G1" s="11"/>
      <c r="H1" s="11"/>
      <c r="I1" s="11"/>
    </row>
    <row r="3" spans="1:9" x14ac:dyDescent="0.35">
      <c r="B3" s="2" t="s">
        <v>37</v>
      </c>
      <c r="C3" s="2" t="s">
        <v>38</v>
      </c>
    </row>
    <row r="4" spans="1:9" x14ac:dyDescent="0.35">
      <c r="A4" t="s">
        <v>175</v>
      </c>
      <c r="B4" s="7">
        <v>42114000</v>
      </c>
      <c r="C4" s="7">
        <v>41037000</v>
      </c>
    </row>
  </sheetData>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4A6F4-BD00-41F3-8D07-B7200DFA2B12}">
  <dimension ref="A1:N38"/>
  <sheetViews>
    <sheetView workbookViewId="0">
      <selection activeCell="K17" sqref="K17"/>
    </sheetView>
  </sheetViews>
  <sheetFormatPr defaultRowHeight="14.5" x14ac:dyDescent="0.35"/>
  <cols>
    <col min="1" max="1" width="27.81640625" bestFit="1" customWidth="1"/>
    <col min="2" max="2" width="14.90625" bestFit="1" customWidth="1"/>
    <col min="3" max="3" width="13.453125" bestFit="1" customWidth="1"/>
    <col min="4" max="4" width="14.81640625" bestFit="1" customWidth="1"/>
    <col min="6" max="6" width="14.81640625" bestFit="1" customWidth="1"/>
    <col min="7" max="7" width="13.453125" bestFit="1" customWidth="1"/>
    <col min="8" max="8" width="14.81640625" bestFit="1" customWidth="1"/>
    <col min="11" max="11" width="49.36328125" bestFit="1" customWidth="1"/>
    <col min="12" max="12" width="9.453125" bestFit="1" customWidth="1"/>
    <col min="13" max="13" width="10.453125" bestFit="1" customWidth="1"/>
    <col min="14" max="14" width="9.453125" bestFit="1" customWidth="1"/>
    <col min="15" max="15" width="10.453125" bestFit="1" customWidth="1"/>
  </cols>
  <sheetData>
    <row r="1" spans="1:14" x14ac:dyDescent="0.35">
      <c r="A1" s="11" t="s">
        <v>33</v>
      </c>
      <c r="B1" s="11"/>
      <c r="C1" s="11"/>
      <c r="D1" s="11"/>
      <c r="E1" s="11"/>
      <c r="F1" s="11"/>
      <c r="G1" s="11"/>
      <c r="H1" s="11"/>
      <c r="I1" s="11"/>
      <c r="J1" s="11"/>
      <c r="K1" s="11"/>
      <c r="L1" s="11"/>
      <c r="M1" s="11"/>
      <c r="N1" s="11"/>
    </row>
    <row r="2" spans="1:14" x14ac:dyDescent="0.35">
      <c r="A2" s="12" t="s">
        <v>35</v>
      </c>
      <c r="B2" s="12"/>
      <c r="C2" s="12"/>
      <c r="D2" s="12"/>
      <c r="E2" s="12"/>
      <c r="F2" s="12"/>
      <c r="G2" s="12"/>
      <c r="H2" s="12"/>
      <c r="I2" s="12"/>
      <c r="J2" s="12"/>
      <c r="K2" s="12"/>
      <c r="L2" s="12"/>
      <c r="M2" s="12"/>
      <c r="N2" s="12"/>
    </row>
    <row r="3" spans="1:14" x14ac:dyDescent="0.35">
      <c r="B3" s="9" t="s">
        <v>177</v>
      </c>
      <c r="F3" s="9" t="s">
        <v>178</v>
      </c>
    </row>
    <row r="4" spans="1:14" x14ac:dyDescent="0.35">
      <c r="A4" s="2" t="s">
        <v>0</v>
      </c>
      <c r="B4" s="3" t="s">
        <v>176</v>
      </c>
      <c r="C4" s="3" t="s">
        <v>180</v>
      </c>
      <c r="D4" s="3" t="s">
        <v>179</v>
      </c>
      <c r="F4" s="3" t="s">
        <v>176</v>
      </c>
      <c r="G4" s="3" t="s">
        <v>180</v>
      </c>
      <c r="H4" s="3" t="s">
        <v>179</v>
      </c>
    </row>
    <row r="5" spans="1:14" x14ac:dyDescent="0.35">
      <c r="A5" s="1" t="s">
        <v>1</v>
      </c>
      <c r="B5" s="10">
        <f>870+697395</f>
        <v>698265</v>
      </c>
      <c r="C5" s="4">
        <v>12945.07</v>
      </c>
      <c r="D5" s="4">
        <f>SUM(B5:C5)</f>
        <v>711210.07</v>
      </c>
      <c r="E5" s="4"/>
      <c r="F5" s="4">
        <v>698265</v>
      </c>
      <c r="G5" s="4">
        <v>21883.8</v>
      </c>
      <c r="H5" s="8">
        <f>SUM(F5:G5)</f>
        <v>720148.8</v>
      </c>
    </row>
    <row r="6" spans="1:14" x14ac:dyDescent="0.35">
      <c r="A6" s="1" t="s">
        <v>2</v>
      </c>
      <c r="B6" s="10">
        <v>1169834.25</v>
      </c>
      <c r="C6" s="4">
        <v>25138.5</v>
      </c>
      <c r="D6" s="4">
        <f t="shared" ref="D6:D36" si="0">SUM(B6:C6)</f>
        <v>1194972.75</v>
      </c>
      <c r="E6" s="4"/>
      <c r="F6" s="4">
        <v>1169834.25</v>
      </c>
      <c r="G6" s="4">
        <v>83985</v>
      </c>
      <c r="H6" s="8">
        <f t="shared" ref="H6:H36" si="1">SUM(F6:G6)</f>
        <v>1253819.25</v>
      </c>
    </row>
    <row r="7" spans="1:14" x14ac:dyDescent="0.35">
      <c r="A7" s="1" t="s">
        <v>3</v>
      </c>
      <c r="B7" s="10">
        <f>362.5+549523.5</f>
        <v>549886</v>
      </c>
      <c r="C7" s="4">
        <v>4759</v>
      </c>
      <c r="D7" s="4">
        <f t="shared" si="0"/>
        <v>554645</v>
      </c>
      <c r="E7" s="4"/>
      <c r="F7" s="4">
        <v>549886</v>
      </c>
      <c r="G7" s="4">
        <v>12012</v>
      </c>
      <c r="H7" s="8">
        <f t="shared" si="1"/>
        <v>561898</v>
      </c>
    </row>
    <row r="8" spans="1:14" x14ac:dyDescent="0.35">
      <c r="A8" s="1" t="s">
        <v>4</v>
      </c>
      <c r="B8" s="10">
        <f>362.5+442985.5</f>
        <v>443348</v>
      </c>
      <c r="C8" s="4">
        <v>3958.5</v>
      </c>
      <c r="D8" s="4">
        <f t="shared" si="0"/>
        <v>447306.5</v>
      </c>
      <c r="E8" s="4"/>
      <c r="F8" s="4">
        <v>443348</v>
      </c>
      <c r="G8" s="4">
        <v>5361</v>
      </c>
      <c r="H8" s="8">
        <f t="shared" si="1"/>
        <v>448709</v>
      </c>
    </row>
    <row r="9" spans="1:14" x14ac:dyDescent="0.35">
      <c r="A9" s="1" t="s">
        <v>5</v>
      </c>
      <c r="B9" s="10">
        <f>2827.5+1480859</f>
        <v>1483686.5</v>
      </c>
      <c r="C9" s="4">
        <v>24943.25</v>
      </c>
      <c r="D9" s="4">
        <f t="shared" si="0"/>
        <v>1508629.75</v>
      </c>
      <c r="E9" s="4"/>
      <c r="F9" s="4">
        <v>1483686.5</v>
      </c>
      <c r="G9" s="4">
        <v>35347.25</v>
      </c>
      <c r="H9" s="8">
        <f t="shared" si="1"/>
        <v>1519033.75</v>
      </c>
    </row>
    <row r="10" spans="1:14" x14ac:dyDescent="0.35">
      <c r="A10" s="1" t="s">
        <v>6</v>
      </c>
      <c r="B10" s="10">
        <f>2320+235737</f>
        <v>238057</v>
      </c>
      <c r="C10" s="4">
        <v>5876.09</v>
      </c>
      <c r="D10" s="4">
        <f t="shared" si="0"/>
        <v>243933.09</v>
      </c>
      <c r="E10" s="4"/>
      <c r="F10" s="4">
        <v>238057</v>
      </c>
      <c r="G10" s="4">
        <v>6981.17</v>
      </c>
      <c r="H10" s="8">
        <f t="shared" si="1"/>
        <v>245038.17</v>
      </c>
    </row>
    <row r="11" spans="1:14" x14ac:dyDescent="0.35">
      <c r="A11" s="1" t="s">
        <v>7</v>
      </c>
      <c r="B11" s="10">
        <f>3915+789695.25</f>
        <v>793610.25</v>
      </c>
      <c r="C11" s="4">
        <v>12604.55</v>
      </c>
      <c r="D11" s="4">
        <f t="shared" si="0"/>
        <v>806214.8</v>
      </c>
      <c r="E11" s="4"/>
      <c r="F11" s="4">
        <v>793610.25</v>
      </c>
      <c r="G11" s="4">
        <v>17173</v>
      </c>
      <c r="H11" s="8">
        <f t="shared" si="1"/>
        <v>810783.25</v>
      </c>
    </row>
    <row r="12" spans="1:14" x14ac:dyDescent="0.35">
      <c r="A12" s="1" t="s">
        <v>8</v>
      </c>
      <c r="B12" s="10">
        <f>1450+611128.25</f>
        <v>612578.25</v>
      </c>
      <c r="C12" s="4">
        <v>7306.25</v>
      </c>
      <c r="D12" s="4">
        <f t="shared" si="0"/>
        <v>619884.5</v>
      </c>
      <c r="E12" s="4"/>
      <c r="F12" s="4">
        <v>612578.25</v>
      </c>
      <c r="G12" s="4">
        <v>16771.5</v>
      </c>
      <c r="H12" s="8">
        <f t="shared" si="1"/>
        <v>629349.75</v>
      </c>
    </row>
    <row r="13" spans="1:14" x14ac:dyDescent="0.35">
      <c r="A13" s="1" t="s">
        <v>9</v>
      </c>
      <c r="B13" s="10">
        <f>1341.75+601040.25</f>
        <v>602382</v>
      </c>
      <c r="C13" s="4">
        <v>9516.25</v>
      </c>
      <c r="D13" s="4">
        <f t="shared" si="0"/>
        <v>611898.25</v>
      </c>
      <c r="E13" s="4"/>
      <c r="F13" s="4">
        <v>602382</v>
      </c>
      <c r="G13" s="4">
        <v>35937</v>
      </c>
      <c r="H13" s="8">
        <f t="shared" si="1"/>
        <v>638319</v>
      </c>
    </row>
    <row r="14" spans="1:14" x14ac:dyDescent="0.35">
      <c r="A14" s="1" t="s">
        <v>10</v>
      </c>
      <c r="B14" s="10">
        <f>1848.75+676675.5</f>
        <v>678524.25</v>
      </c>
      <c r="C14" s="4">
        <v>5022.5</v>
      </c>
      <c r="D14" s="4">
        <f t="shared" si="0"/>
        <v>683546.75</v>
      </c>
      <c r="E14" s="4"/>
      <c r="F14" s="4">
        <v>678524.25</v>
      </c>
      <c r="G14" s="4">
        <v>9879</v>
      </c>
      <c r="H14" s="8">
        <f t="shared" si="1"/>
        <v>688403.25</v>
      </c>
    </row>
    <row r="15" spans="1:14" x14ac:dyDescent="0.35">
      <c r="A15" s="1" t="s">
        <v>11</v>
      </c>
      <c r="B15" s="10">
        <f>833.75+487077.25</f>
        <v>487911</v>
      </c>
      <c r="C15" s="4">
        <v>7665.25</v>
      </c>
      <c r="D15" s="4">
        <f t="shared" si="0"/>
        <v>495576.25</v>
      </c>
      <c r="E15" s="4"/>
      <c r="F15" s="4">
        <v>487911</v>
      </c>
      <c r="G15" s="4">
        <v>11600.5</v>
      </c>
      <c r="H15" s="8">
        <f t="shared" si="1"/>
        <v>499511.5</v>
      </c>
    </row>
    <row r="16" spans="1:14" x14ac:dyDescent="0.35">
      <c r="A16" s="1" t="s">
        <v>12</v>
      </c>
      <c r="B16" s="10">
        <f>2610+762164</f>
        <v>764774</v>
      </c>
      <c r="C16" s="4">
        <v>11627.03</v>
      </c>
      <c r="D16" s="4">
        <f t="shared" si="0"/>
        <v>776401.03</v>
      </c>
      <c r="E16" s="4"/>
      <c r="F16" s="4">
        <v>764774</v>
      </c>
      <c r="G16" s="4">
        <v>7352.45</v>
      </c>
      <c r="H16" s="8">
        <f t="shared" si="1"/>
        <v>772126.45</v>
      </c>
    </row>
    <row r="17" spans="1:8" x14ac:dyDescent="0.35">
      <c r="A17" s="1" t="s">
        <v>13</v>
      </c>
      <c r="B17" s="10">
        <f>1377.5+698302.25</f>
        <v>699679.75</v>
      </c>
      <c r="C17" s="4">
        <v>17089.25</v>
      </c>
      <c r="D17" s="4">
        <f t="shared" si="0"/>
        <v>716769</v>
      </c>
      <c r="E17" s="4"/>
      <c r="F17" s="4">
        <v>699679.75</v>
      </c>
      <c r="G17" s="4">
        <v>23465</v>
      </c>
      <c r="H17" s="8">
        <f t="shared" si="1"/>
        <v>723144.75</v>
      </c>
    </row>
    <row r="18" spans="1:8" x14ac:dyDescent="0.35">
      <c r="A18" s="1" t="s">
        <v>14</v>
      </c>
      <c r="B18" s="10">
        <f>1087.5+1706566.5</f>
        <v>1707654</v>
      </c>
      <c r="C18" s="4">
        <v>43272.75</v>
      </c>
      <c r="D18" s="4">
        <f t="shared" si="0"/>
        <v>1750926.75</v>
      </c>
      <c r="E18" s="4"/>
      <c r="F18" s="4">
        <v>1707654</v>
      </c>
      <c r="G18" s="4">
        <v>71992.75</v>
      </c>
      <c r="H18" s="8">
        <f t="shared" si="1"/>
        <v>1779646.75</v>
      </c>
    </row>
    <row r="19" spans="1:8" x14ac:dyDescent="0.35">
      <c r="A19" s="1" t="s">
        <v>15</v>
      </c>
      <c r="B19" s="10">
        <v>2135236</v>
      </c>
      <c r="C19" s="4">
        <v>49752.5</v>
      </c>
      <c r="D19" s="4">
        <f t="shared" si="0"/>
        <v>2184988.5</v>
      </c>
      <c r="E19" s="4"/>
      <c r="F19" s="4">
        <v>2135236</v>
      </c>
      <c r="G19" s="4">
        <v>75786.649999999994</v>
      </c>
      <c r="H19" s="8">
        <f t="shared" si="1"/>
        <v>2211022.65</v>
      </c>
    </row>
    <row r="20" spans="1:8" x14ac:dyDescent="0.35">
      <c r="A20" s="1" t="s">
        <v>16</v>
      </c>
      <c r="B20" s="10">
        <f>72.5+1145042.5</f>
        <v>1145115</v>
      </c>
      <c r="C20" s="4">
        <v>17262.25</v>
      </c>
      <c r="D20" s="4">
        <f t="shared" si="0"/>
        <v>1162377.25</v>
      </c>
      <c r="E20" s="4"/>
      <c r="F20" s="4">
        <v>1145115</v>
      </c>
      <c r="G20" s="4">
        <v>15950.25</v>
      </c>
      <c r="H20" s="8">
        <f t="shared" si="1"/>
        <v>1161065.25</v>
      </c>
    </row>
    <row r="21" spans="1:8" x14ac:dyDescent="0.35">
      <c r="A21" s="1" t="s">
        <v>17</v>
      </c>
      <c r="B21" s="10">
        <f>652.5+384790.5</f>
        <v>385443</v>
      </c>
      <c r="C21" s="4">
        <v>16527.59</v>
      </c>
      <c r="D21" s="4">
        <f t="shared" si="0"/>
        <v>401970.59</v>
      </c>
      <c r="E21" s="4"/>
      <c r="F21" s="4">
        <v>385443</v>
      </c>
      <c r="G21" s="4">
        <v>14324.83</v>
      </c>
      <c r="H21" s="8">
        <f t="shared" si="1"/>
        <v>399767.83</v>
      </c>
    </row>
    <row r="22" spans="1:8" x14ac:dyDescent="0.35">
      <c r="A22" s="1" t="s">
        <v>18</v>
      </c>
      <c r="B22" s="10">
        <f>688.75+424488.5</f>
        <v>425177.25</v>
      </c>
      <c r="C22" s="4">
        <v>13488</v>
      </c>
      <c r="D22" s="4">
        <f t="shared" si="0"/>
        <v>438665.25</v>
      </c>
      <c r="E22" s="4"/>
      <c r="F22" s="4">
        <v>425177.25</v>
      </c>
      <c r="G22" s="4">
        <v>28584.25</v>
      </c>
      <c r="H22" s="8">
        <f t="shared" si="1"/>
        <v>453761.5</v>
      </c>
    </row>
    <row r="23" spans="1:8" x14ac:dyDescent="0.35">
      <c r="A23" s="1" t="s">
        <v>19</v>
      </c>
      <c r="B23" s="10">
        <f>1377.5+479534</f>
        <v>480911.5</v>
      </c>
      <c r="C23" s="4">
        <v>939.25</v>
      </c>
      <c r="D23" s="4">
        <f t="shared" si="0"/>
        <v>481850.75</v>
      </c>
      <c r="E23" s="4"/>
      <c r="F23" s="4">
        <v>480911.5</v>
      </c>
      <c r="G23" s="4">
        <v>3612.75</v>
      </c>
      <c r="H23" s="8">
        <f t="shared" si="1"/>
        <v>484524.25</v>
      </c>
    </row>
    <row r="24" spans="1:8" x14ac:dyDescent="0.35">
      <c r="A24" s="1" t="s">
        <v>20</v>
      </c>
      <c r="B24" s="10">
        <f>616.25+708389.75</f>
        <v>709006</v>
      </c>
      <c r="C24" s="4">
        <v>11627.5</v>
      </c>
      <c r="D24" s="4">
        <f t="shared" si="0"/>
        <v>720633.5</v>
      </c>
      <c r="E24" s="4"/>
      <c r="F24" s="4">
        <v>709006</v>
      </c>
      <c r="G24" s="4">
        <v>17648.75</v>
      </c>
      <c r="H24" s="8">
        <f t="shared" si="1"/>
        <v>726654.75</v>
      </c>
    </row>
    <row r="25" spans="1:8" x14ac:dyDescent="0.35">
      <c r="A25" s="1" t="s">
        <v>21</v>
      </c>
      <c r="B25" s="10">
        <f>7793.75+1759056</f>
        <v>1766849.75</v>
      </c>
      <c r="C25" s="4">
        <v>16946.5</v>
      </c>
      <c r="D25" s="4">
        <f t="shared" si="0"/>
        <v>1783796.25</v>
      </c>
      <c r="E25" s="4"/>
      <c r="F25" s="4">
        <v>1766849.75</v>
      </c>
      <c r="G25" s="4">
        <v>27862</v>
      </c>
      <c r="H25" s="8">
        <f t="shared" si="1"/>
        <v>1794711.75</v>
      </c>
    </row>
    <row r="26" spans="1:8" x14ac:dyDescent="0.35">
      <c r="A26" s="1" t="s">
        <v>22</v>
      </c>
      <c r="B26" s="10">
        <f>507.5+111520.75</f>
        <v>112028.25</v>
      </c>
      <c r="C26" s="4">
        <v>595</v>
      </c>
      <c r="D26" s="4">
        <f t="shared" si="0"/>
        <v>112623.25</v>
      </c>
      <c r="E26" s="4"/>
      <c r="F26" s="4">
        <v>112028.25</v>
      </c>
      <c r="G26" s="4">
        <v>357</v>
      </c>
      <c r="H26" s="8">
        <f t="shared" si="1"/>
        <v>112385.25</v>
      </c>
    </row>
    <row r="27" spans="1:8" x14ac:dyDescent="0.35">
      <c r="A27" s="1" t="s">
        <v>23</v>
      </c>
      <c r="B27" s="10">
        <v>645357.75</v>
      </c>
      <c r="C27" s="4">
        <v>10839.92</v>
      </c>
      <c r="D27" s="4">
        <f t="shared" si="0"/>
        <v>656197.67000000004</v>
      </c>
      <c r="E27" s="4"/>
      <c r="F27" s="4">
        <v>645357.75</v>
      </c>
      <c r="G27" s="4">
        <v>18560.47</v>
      </c>
      <c r="H27" s="8">
        <f t="shared" si="1"/>
        <v>663918.22</v>
      </c>
    </row>
    <row r="28" spans="1:8" x14ac:dyDescent="0.35">
      <c r="A28" s="1" t="s">
        <v>24</v>
      </c>
      <c r="B28" s="10">
        <v>886239</v>
      </c>
      <c r="C28" s="4">
        <v>16435.5</v>
      </c>
      <c r="D28" s="4">
        <f t="shared" si="0"/>
        <v>902674.5</v>
      </c>
      <c r="E28" s="4"/>
      <c r="F28" s="4">
        <v>886239</v>
      </c>
      <c r="G28" s="4">
        <v>23202</v>
      </c>
      <c r="H28" s="8">
        <f t="shared" si="1"/>
        <v>909441</v>
      </c>
    </row>
    <row r="29" spans="1:8" x14ac:dyDescent="0.35">
      <c r="A29" s="1" t="s">
        <v>25</v>
      </c>
      <c r="B29" s="10">
        <v>540771.5</v>
      </c>
      <c r="C29" s="4">
        <v>4345</v>
      </c>
      <c r="D29" s="4">
        <f t="shared" si="0"/>
        <v>545116.5</v>
      </c>
      <c r="E29" s="4"/>
      <c r="F29" s="4">
        <v>540771.5</v>
      </c>
      <c r="G29" s="4">
        <v>6526</v>
      </c>
      <c r="H29" s="8">
        <f t="shared" si="1"/>
        <v>547297.5</v>
      </c>
    </row>
    <row r="30" spans="1:8" x14ac:dyDescent="0.35">
      <c r="A30" s="1" t="s">
        <v>26</v>
      </c>
      <c r="B30" s="10">
        <f>398.75+126585.75</f>
        <v>126984.5</v>
      </c>
      <c r="C30" s="4">
        <v>977.5</v>
      </c>
      <c r="D30" s="4">
        <f t="shared" si="0"/>
        <v>127962</v>
      </c>
      <c r="E30" s="4"/>
      <c r="F30" s="4">
        <v>126984.5</v>
      </c>
      <c r="G30" s="4">
        <v>1551</v>
      </c>
      <c r="H30" s="8">
        <f t="shared" si="1"/>
        <v>128535.5</v>
      </c>
    </row>
    <row r="31" spans="1:8" x14ac:dyDescent="0.35">
      <c r="A31" s="1" t="s">
        <v>27</v>
      </c>
      <c r="B31" s="10">
        <f>906.25+592179.75</f>
        <v>593086</v>
      </c>
      <c r="C31" s="4">
        <v>7851.75</v>
      </c>
      <c r="D31" s="4">
        <f t="shared" si="0"/>
        <v>600937.75</v>
      </c>
      <c r="E31" s="4"/>
      <c r="F31" s="4">
        <v>593086</v>
      </c>
      <c r="G31" s="4">
        <v>13071.25</v>
      </c>
      <c r="H31" s="8">
        <f t="shared" si="1"/>
        <v>606157.25</v>
      </c>
    </row>
    <row r="32" spans="1:8" x14ac:dyDescent="0.35">
      <c r="A32" s="1" t="s">
        <v>28</v>
      </c>
      <c r="B32" s="10">
        <v>1545723</v>
      </c>
      <c r="C32" s="4">
        <v>15258.5</v>
      </c>
      <c r="D32" s="4">
        <f t="shared" si="0"/>
        <v>1560981.5</v>
      </c>
      <c r="E32" s="4"/>
      <c r="F32" s="4">
        <v>1545723</v>
      </c>
      <c r="G32" s="4">
        <v>37368.75</v>
      </c>
      <c r="H32" s="8">
        <f t="shared" si="1"/>
        <v>1583091.75</v>
      </c>
    </row>
    <row r="33" spans="1:8" x14ac:dyDescent="0.35">
      <c r="A33" s="1" t="s">
        <v>29</v>
      </c>
      <c r="B33" s="10">
        <f>725+472491.75</f>
        <v>473216.75</v>
      </c>
      <c r="C33" s="4">
        <v>4367</v>
      </c>
      <c r="D33" s="4">
        <f t="shared" si="0"/>
        <v>477583.75</v>
      </c>
      <c r="E33" s="4"/>
      <c r="F33" s="4">
        <v>473216.75</v>
      </c>
      <c r="G33" s="4">
        <v>7049.25</v>
      </c>
      <c r="H33" s="8">
        <f t="shared" si="1"/>
        <v>480266</v>
      </c>
    </row>
    <row r="34" spans="1:8" x14ac:dyDescent="0.35">
      <c r="A34" s="1" t="s">
        <v>30</v>
      </c>
      <c r="B34" s="10">
        <v>443668</v>
      </c>
      <c r="C34" s="4">
        <v>4126.75</v>
      </c>
      <c r="D34" s="4">
        <f t="shared" si="0"/>
        <v>447794.75</v>
      </c>
      <c r="E34" s="4"/>
      <c r="F34" s="4">
        <v>443668</v>
      </c>
      <c r="G34" s="4">
        <v>6180</v>
      </c>
      <c r="H34" s="8">
        <f t="shared" si="1"/>
        <v>449848</v>
      </c>
    </row>
    <row r="35" spans="1:8" x14ac:dyDescent="0.35">
      <c r="A35" s="1" t="s">
        <v>31</v>
      </c>
      <c r="B35" s="10">
        <f>8736.25+945030</f>
        <v>953766.25</v>
      </c>
      <c r="C35" s="4">
        <v>21249.25</v>
      </c>
      <c r="D35" s="4">
        <f t="shared" si="0"/>
        <v>975015.5</v>
      </c>
      <c r="E35" s="4"/>
      <c r="F35" s="4">
        <v>953766.25</v>
      </c>
      <c r="G35" s="4">
        <v>33389.5</v>
      </c>
      <c r="H35" s="8">
        <f t="shared" si="1"/>
        <v>987155.75</v>
      </c>
    </row>
    <row r="36" spans="1:8" x14ac:dyDescent="0.35">
      <c r="A36" s="1" t="s">
        <v>32</v>
      </c>
      <c r="B36" s="10">
        <v>145529.75</v>
      </c>
      <c r="C36" s="4">
        <v>784</v>
      </c>
      <c r="D36" s="4">
        <f t="shared" si="0"/>
        <v>146313.75</v>
      </c>
      <c r="E36" s="4"/>
      <c r="F36" s="4">
        <v>145529.75</v>
      </c>
      <c r="G36" s="4">
        <v>3085.5</v>
      </c>
      <c r="H36" s="8">
        <f t="shared" si="1"/>
        <v>148615.25</v>
      </c>
    </row>
    <row r="37" spans="1:8" ht="15" thickBot="1" x14ac:dyDescent="0.4">
      <c r="B37" s="5">
        <f>SUM(B5:B36)</f>
        <v>24444299.5</v>
      </c>
      <c r="C37" s="5">
        <f>SUM(C5:C36)</f>
        <v>405098</v>
      </c>
      <c r="D37" s="5">
        <f>SUM(D5:D36)</f>
        <v>24849397.5</v>
      </c>
      <c r="E37" s="4"/>
      <c r="F37" s="5">
        <f t="shared" ref="F37:H37" si="2">SUM(F5:F36)</f>
        <v>24444299.5</v>
      </c>
      <c r="G37" s="5">
        <f t="shared" si="2"/>
        <v>693851.61999999988</v>
      </c>
      <c r="H37" s="5">
        <f t="shared" si="2"/>
        <v>25138151.119999997</v>
      </c>
    </row>
    <row r="38" spans="1:8" ht="15" thickTop="1" x14ac:dyDescent="0.35"/>
  </sheetData>
  <mergeCells count="2">
    <mergeCell ref="A1:N1"/>
    <mergeCell ref="A2: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5572-B7E1-41B6-AE86-8387925E67B2}">
  <dimension ref="A1:W87"/>
  <sheetViews>
    <sheetView tabSelected="1" workbookViewId="0">
      <selection activeCell="A4" sqref="A4"/>
    </sheetView>
  </sheetViews>
  <sheetFormatPr defaultRowHeight="14.5" x14ac:dyDescent="0.35"/>
  <cols>
    <col min="1" max="1" width="45.08984375" bestFit="1" customWidth="1"/>
    <col min="2" max="3" width="13.81640625" bestFit="1" customWidth="1"/>
    <col min="4" max="4" width="11.453125" bestFit="1" customWidth="1"/>
    <col min="5" max="6" width="13.81640625" bestFit="1" customWidth="1"/>
  </cols>
  <sheetData>
    <row r="1" spans="1:23" x14ac:dyDescent="0.35">
      <c r="A1" s="11" t="s">
        <v>36</v>
      </c>
      <c r="B1" s="11"/>
      <c r="C1" s="11"/>
      <c r="D1" s="11"/>
      <c r="E1" s="11"/>
      <c r="F1" s="11"/>
      <c r="G1" s="11"/>
      <c r="H1" s="11"/>
      <c r="I1" s="11"/>
      <c r="J1" s="11"/>
      <c r="K1" s="11"/>
      <c r="L1" s="11"/>
      <c r="M1" s="11"/>
      <c r="N1" s="11"/>
      <c r="O1" s="11"/>
      <c r="P1" s="11"/>
      <c r="Q1" s="11"/>
      <c r="R1" s="11"/>
      <c r="S1" s="11"/>
      <c r="T1" s="11"/>
      <c r="U1" s="11"/>
      <c r="V1" s="11"/>
      <c r="W1" s="11"/>
    </row>
    <row r="4" spans="1:23" x14ac:dyDescent="0.35">
      <c r="A4" s="2" t="s">
        <v>116</v>
      </c>
      <c r="B4" s="2" t="s">
        <v>37</v>
      </c>
      <c r="C4" s="2" t="s">
        <v>38</v>
      </c>
    </row>
    <row r="5" spans="1:23" x14ac:dyDescent="0.35">
      <c r="A5" t="s">
        <v>39</v>
      </c>
      <c r="B5" s="4">
        <v>524.5</v>
      </c>
      <c r="C5" s="4">
        <v>317</v>
      </c>
      <c r="E5" s="8"/>
      <c r="F5" s="8"/>
    </row>
    <row r="6" spans="1:23" x14ac:dyDescent="0.35">
      <c r="A6" t="s">
        <v>40</v>
      </c>
      <c r="B6" s="4">
        <v>337.5</v>
      </c>
      <c r="C6" s="4">
        <v>1777.5</v>
      </c>
      <c r="E6" s="8"/>
      <c r="F6" s="8"/>
    </row>
    <row r="7" spans="1:23" x14ac:dyDescent="0.35">
      <c r="A7" t="s">
        <v>41</v>
      </c>
      <c r="B7" s="4">
        <v>637.5</v>
      </c>
      <c r="C7" s="4">
        <v>0</v>
      </c>
      <c r="E7" s="8"/>
      <c r="F7" s="8"/>
    </row>
    <row r="8" spans="1:23" x14ac:dyDescent="0.35">
      <c r="A8" t="s">
        <v>42</v>
      </c>
      <c r="B8" s="4">
        <v>6417</v>
      </c>
      <c r="C8" s="4">
        <v>0</v>
      </c>
      <c r="E8" s="8"/>
      <c r="F8" s="8"/>
    </row>
    <row r="9" spans="1:23" x14ac:dyDescent="0.35">
      <c r="A9" t="s">
        <v>43</v>
      </c>
      <c r="B9" s="4">
        <v>2122.25</v>
      </c>
      <c r="C9" s="4">
        <v>2630.25</v>
      </c>
      <c r="E9" s="8"/>
      <c r="F9" s="8"/>
    </row>
    <row r="10" spans="1:23" x14ac:dyDescent="0.35">
      <c r="A10" t="s">
        <v>44</v>
      </c>
      <c r="B10" s="4">
        <v>150</v>
      </c>
      <c r="C10" s="4">
        <v>172.5</v>
      </c>
      <c r="E10" s="8"/>
      <c r="F10" s="8"/>
    </row>
    <row r="11" spans="1:23" x14ac:dyDescent="0.35">
      <c r="A11" t="s">
        <v>45</v>
      </c>
      <c r="B11" s="4">
        <v>652.5</v>
      </c>
      <c r="C11" s="4">
        <v>517.25</v>
      </c>
      <c r="E11" s="8"/>
      <c r="F11" s="8"/>
    </row>
    <row r="12" spans="1:23" x14ac:dyDescent="0.35">
      <c r="A12" t="s">
        <v>46</v>
      </c>
      <c r="B12" s="4">
        <v>14058.5</v>
      </c>
      <c r="C12" s="4">
        <v>11935.119999999999</v>
      </c>
      <c r="E12" s="8"/>
      <c r="F12" s="8"/>
    </row>
    <row r="13" spans="1:23" x14ac:dyDescent="0.35">
      <c r="A13" t="s">
        <v>47</v>
      </c>
      <c r="B13" s="4">
        <v>40330.9</v>
      </c>
      <c r="C13" s="4">
        <v>34637.56</v>
      </c>
      <c r="E13" s="8"/>
      <c r="F13" s="8"/>
    </row>
    <row r="14" spans="1:23" x14ac:dyDescent="0.35">
      <c r="A14" t="s">
        <v>48</v>
      </c>
      <c r="B14" s="4">
        <v>122056.55</v>
      </c>
      <c r="C14" s="4">
        <v>111164.36</v>
      </c>
      <c r="E14" s="8"/>
      <c r="F14" s="8"/>
    </row>
    <row r="15" spans="1:23" x14ac:dyDescent="0.35">
      <c r="A15" t="s">
        <v>49</v>
      </c>
      <c r="B15" s="4">
        <v>22659.58</v>
      </c>
      <c r="C15" s="4">
        <v>22537.25</v>
      </c>
      <c r="E15" s="8"/>
      <c r="F15" s="8"/>
    </row>
    <row r="16" spans="1:23" x14ac:dyDescent="0.35">
      <c r="A16" t="s">
        <v>50</v>
      </c>
      <c r="B16" s="4">
        <v>457.25</v>
      </c>
      <c r="C16" s="4">
        <v>0</v>
      </c>
      <c r="E16" s="8"/>
      <c r="F16" s="8"/>
    </row>
    <row r="17" spans="1:6" x14ac:dyDescent="0.35">
      <c r="A17" t="s">
        <v>51</v>
      </c>
      <c r="B17" s="4">
        <v>19116.11</v>
      </c>
      <c r="C17" s="4">
        <v>16490.22</v>
      </c>
      <c r="E17" s="8"/>
      <c r="F17" s="8"/>
    </row>
    <row r="18" spans="1:6" x14ac:dyDescent="0.35">
      <c r="A18" t="s">
        <v>52</v>
      </c>
      <c r="B18" s="4">
        <v>6516</v>
      </c>
      <c r="C18" s="4">
        <v>12434.75</v>
      </c>
      <c r="E18" s="8"/>
      <c r="F18" s="8"/>
    </row>
    <row r="19" spans="1:6" x14ac:dyDescent="0.35">
      <c r="A19" t="s">
        <v>53</v>
      </c>
      <c r="B19" s="4">
        <v>1267.25</v>
      </c>
      <c r="C19" s="4">
        <v>2250</v>
      </c>
      <c r="E19" s="8"/>
      <c r="F19" s="8"/>
    </row>
    <row r="20" spans="1:6" x14ac:dyDescent="0.35">
      <c r="A20" t="s">
        <v>54</v>
      </c>
      <c r="B20" s="4">
        <v>802.5</v>
      </c>
      <c r="C20" s="4">
        <v>397.5</v>
      </c>
      <c r="E20" s="8"/>
      <c r="F20" s="8"/>
    </row>
    <row r="21" spans="1:6" x14ac:dyDescent="0.35">
      <c r="A21" t="s">
        <v>55</v>
      </c>
      <c r="B21" s="4">
        <v>72025.489999999991</v>
      </c>
      <c r="C21" s="4">
        <v>63525</v>
      </c>
      <c r="E21" s="8"/>
      <c r="F21" s="8"/>
    </row>
    <row r="22" spans="1:6" x14ac:dyDescent="0.35">
      <c r="A22" t="s">
        <v>56</v>
      </c>
      <c r="B22" s="4">
        <v>31655.01</v>
      </c>
      <c r="C22" s="4">
        <v>31221.919999999998</v>
      </c>
      <c r="E22" s="8"/>
      <c r="F22" s="8"/>
    </row>
    <row r="23" spans="1:6" x14ac:dyDescent="0.35">
      <c r="A23" t="s">
        <v>57</v>
      </c>
      <c r="B23" s="4">
        <v>435</v>
      </c>
      <c r="C23" s="4">
        <v>0</v>
      </c>
      <c r="E23" s="8"/>
      <c r="F23" s="8"/>
    </row>
    <row r="24" spans="1:6" x14ac:dyDescent="0.35">
      <c r="A24" t="s">
        <v>58</v>
      </c>
      <c r="B24" s="4">
        <v>572.5</v>
      </c>
      <c r="C24" s="4">
        <v>667</v>
      </c>
      <c r="E24" s="8"/>
      <c r="F24" s="8"/>
    </row>
    <row r="25" spans="1:6" x14ac:dyDescent="0.35">
      <c r="A25" t="s">
        <v>171</v>
      </c>
      <c r="B25" s="4">
        <v>37.5</v>
      </c>
      <c r="C25" s="4">
        <v>0</v>
      </c>
      <c r="E25" s="8"/>
      <c r="F25" s="8"/>
    </row>
    <row r="26" spans="1:6" x14ac:dyDescent="0.35">
      <c r="A26" t="s">
        <v>59</v>
      </c>
      <c r="B26" s="4">
        <v>1725</v>
      </c>
      <c r="C26" s="4">
        <v>2122</v>
      </c>
      <c r="E26" s="8"/>
      <c r="F26" s="8"/>
    </row>
    <row r="27" spans="1:6" x14ac:dyDescent="0.35">
      <c r="A27" t="s">
        <v>60</v>
      </c>
      <c r="B27" s="4">
        <v>2737.5</v>
      </c>
      <c r="C27" s="4">
        <v>1379</v>
      </c>
      <c r="E27" s="8"/>
      <c r="F27" s="8"/>
    </row>
    <row r="28" spans="1:6" x14ac:dyDescent="0.35">
      <c r="A28" t="s">
        <v>61</v>
      </c>
      <c r="B28" s="4">
        <v>0</v>
      </c>
      <c r="C28" s="4">
        <v>262.5</v>
      </c>
      <c r="E28" s="8"/>
      <c r="F28" s="8"/>
    </row>
    <row r="29" spans="1:6" x14ac:dyDescent="0.35">
      <c r="A29" t="s">
        <v>62</v>
      </c>
      <c r="B29" s="4">
        <v>1440</v>
      </c>
      <c r="C29" s="4">
        <v>360</v>
      </c>
      <c r="E29" s="8"/>
      <c r="F29" s="8"/>
    </row>
    <row r="30" spans="1:6" x14ac:dyDescent="0.35">
      <c r="A30" t="s">
        <v>63</v>
      </c>
      <c r="B30" s="4">
        <v>50872.71</v>
      </c>
      <c r="C30" s="4">
        <v>57157.42</v>
      </c>
      <c r="E30" s="8"/>
      <c r="F30" s="8"/>
    </row>
    <row r="31" spans="1:6" x14ac:dyDescent="0.35">
      <c r="A31" t="s">
        <v>64</v>
      </c>
      <c r="B31" s="4">
        <v>4868.5</v>
      </c>
      <c r="C31" s="4">
        <v>4575</v>
      </c>
      <c r="E31" s="8"/>
      <c r="F31" s="8"/>
    </row>
    <row r="32" spans="1:6" x14ac:dyDescent="0.35">
      <c r="A32" t="s">
        <v>65</v>
      </c>
      <c r="B32" s="4">
        <v>31089.25</v>
      </c>
      <c r="C32" s="4">
        <v>21600</v>
      </c>
      <c r="E32" s="8"/>
      <c r="F32" s="8"/>
    </row>
    <row r="33" spans="1:6" x14ac:dyDescent="0.35">
      <c r="A33" t="s">
        <v>66</v>
      </c>
      <c r="B33" s="4">
        <v>18763</v>
      </c>
      <c r="C33" s="4">
        <v>22979.25</v>
      </c>
      <c r="E33" s="8"/>
      <c r="F33" s="8"/>
    </row>
    <row r="34" spans="1:6" x14ac:dyDescent="0.35">
      <c r="A34" t="s">
        <v>67</v>
      </c>
      <c r="B34" s="4">
        <v>7119.73</v>
      </c>
      <c r="C34" s="4">
        <v>6965.4</v>
      </c>
      <c r="E34" s="8"/>
      <c r="F34" s="8"/>
    </row>
    <row r="35" spans="1:6" x14ac:dyDescent="0.35">
      <c r="A35" t="s">
        <v>68</v>
      </c>
      <c r="B35" s="4">
        <v>862.5</v>
      </c>
      <c r="C35" s="4">
        <v>225</v>
      </c>
      <c r="E35" s="8"/>
      <c r="F35" s="8"/>
    </row>
    <row r="36" spans="1:6" x14ac:dyDescent="0.35">
      <c r="A36" t="s">
        <v>69</v>
      </c>
      <c r="B36" s="4">
        <v>1724.75</v>
      </c>
      <c r="C36" s="4">
        <v>3292.91</v>
      </c>
      <c r="E36" s="8"/>
      <c r="F36" s="8"/>
    </row>
    <row r="37" spans="1:6" x14ac:dyDescent="0.35">
      <c r="A37" t="s">
        <v>70</v>
      </c>
      <c r="B37" s="4">
        <v>5565.14</v>
      </c>
      <c r="C37" s="4">
        <v>4339.2299999999996</v>
      </c>
      <c r="E37" s="8"/>
      <c r="F37" s="8"/>
    </row>
    <row r="38" spans="1:6" x14ac:dyDescent="0.35">
      <c r="A38" t="s">
        <v>71</v>
      </c>
      <c r="B38" s="4">
        <v>79621.25</v>
      </c>
      <c r="C38" s="4">
        <v>76724.209999999992</v>
      </c>
      <c r="E38" s="8"/>
      <c r="F38" s="8"/>
    </row>
    <row r="39" spans="1:6" x14ac:dyDescent="0.35">
      <c r="A39" t="s">
        <v>72</v>
      </c>
      <c r="B39" s="4">
        <v>113966.21</v>
      </c>
      <c r="C39" s="4">
        <v>110248.16</v>
      </c>
      <c r="E39" s="8"/>
      <c r="F39" s="8"/>
    </row>
    <row r="40" spans="1:6" x14ac:dyDescent="0.35">
      <c r="A40" t="s">
        <v>73</v>
      </c>
      <c r="B40" s="4">
        <v>138861.37999999998</v>
      </c>
      <c r="C40" s="4">
        <v>149148.37</v>
      </c>
      <c r="E40" s="8"/>
      <c r="F40" s="8"/>
    </row>
    <row r="41" spans="1:6" x14ac:dyDescent="0.35">
      <c r="A41" t="s">
        <v>74</v>
      </c>
      <c r="B41" s="4">
        <v>78461.5</v>
      </c>
      <c r="C41" s="4">
        <v>75229.41</v>
      </c>
      <c r="E41" s="8"/>
      <c r="F41" s="8"/>
    </row>
    <row r="42" spans="1:6" x14ac:dyDescent="0.35">
      <c r="A42" t="s">
        <v>75</v>
      </c>
      <c r="B42" s="4">
        <v>510</v>
      </c>
      <c r="C42" s="4">
        <v>727.25</v>
      </c>
      <c r="E42" s="8"/>
      <c r="F42" s="8"/>
    </row>
    <row r="43" spans="1:6" x14ac:dyDescent="0.35">
      <c r="A43" t="s">
        <v>76</v>
      </c>
      <c r="B43" s="4">
        <v>12355.5</v>
      </c>
      <c r="C43" s="4">
        <v>0</v>
      </c>
      <c r="E43" s="8"/>
      <c r="F43" s="8"/>
    </row>
    <row r="44" spans="1:6" x14ac:dyDescent="0.35">
      <c r="A44" t="s">
        <v>77</v>
      </c>
      <c r="B44" s="4">
        <v>17018.580000000002</v>
      </c>
      <c r="C44" s="4">
        <v>22474.62</v>
      </c>
      <c r="E44" s="8"/>
      <c r="F44" s="8"/>
    </row>
    <row r="45" spans="1:6" x14ac:dyDescent="0.35">
      <c r="A45" t="s">
        <v>78</v>
      </c>
      <c r="B45" s="4">
        <v>150</v>
      </c>
      <c r="C45" s="4">
        <v>750</v>
      </c>
      <c r="E45" s="8"/>
      <c r="F45" s="8"/>
    </row>
    <row r="46" spans="1:6" x14ac:dyDescent="0.35">
      <c r="A46" t="s">
        <v>79</v>
      </c>
      <c r="B46" s="4">
        <v>93284.099999999991</v>
      </c>
      <c r="C46" s="4">
        <v>104003.25</v>
      </c>
      <c r="E46" s="8"/>
      <c r="F46" s="8"/>
    </row>
    <row r="47" spans="1:6" x14ac:dyDescent="0.35">
      <c r="A47" t="s">
        <v>80</v>
      </c>
      <c r="B47" s="4">
        <v>885</v>
      </c>
      <c r="C47" s="4">
        <v>510</v>
      </c>
      <c r="E47" s="8"/>
      <c r="F47" s="8"/>
    </row>
    <row r="48" spans="1:6" x14ac:dyDescent="0.35">
      <c r="A48" t="s">
        <v>81</v>
      </c>
      <c r="B48" s="4">
        <v>142.5</v>
      </c>
      <c r="C48" s="4">
        <v>270</v>
      </c>
      <c r="E48" s="8"/>
      <c r="F48" s="8"/>
    </row>
    <row r="49" spans="1:6" x14ac:dyDescent="0.35">
      <c r="A49" t="s">
        <v>82</v>
      </c>
      <c r="B49" s="4">
        <v>442.5</v>
      </c>
      <c r="C49" s="4">
        <v>787.25</v>
      </c>
      <c r="E49" s="8"/>
      <c r="F49" s="8"/>
    </row>
    <row r="50" spans="1:6" x14ac:dyDescent="0.35">
      <c r="A50" t="s">
        <v>83</v>
      </c>
      <c r="B50" s="4">
        <v>750</v>
      </c>
      <c r="C50" s="4">
        <v>277.25</v>
      </c>
      <c r="E50" s="8"/>
      <c r="F50" s="8"/>
    </row>
    <row r="51" spans="1:6" x14ac:dyDescent="0.35">
      <c r="A51" t="s">
        <v>84</v>
      </c>
      <c r="B51" s="4">
        <v>82.5</v>
      </c>
      <c r="C51" s="4">
        <v>0</v>
      </c>
      <c r="E51" s="8"/>
      <c r="F51" s="8"/>
    </row>
    <row r="52" spans="1:6" x14ac:dyDescent="0.35">
      <c r="A52" t="s">
        <v>85</v>
      </c>
      <c r="B52" s="4">
        <v>899.25</v>
      </c>
      <c r="C52" s="4">
        <v>1049.75</v>
      </c>
      <c r="E52" s="8"/>
      <c r="F52" s="8"/>
    </row>
    <row r="53" spans="1:6" x14ac:dyDescent="0.35">
      <c r="A53" t="s">
        <v>86</v>
      </c>
      <c r="B53" s="4">
        <v>27683.71</v>
      </c>
      <c r="C53" s="4">
        <v>29724.23</v>
      </c>
      <c r="E53" s="8"/>
      <c r="F53" s="8"/>
    </row>
    <row r="54" spans="1:6" x14ac:dyDescent="0.35">
      <c r="A54" t="s">
        <v>172</v>
      </c>
      <c r="B54" s="4">
        <v>135</v>
      </c>
      <c r="C54" s="4">
        <v>0</v>
      </c>
      <c r="E54" s="8"/>
      <c r="F54" s="8"/>
    </row>
    <row r="55" spans="1:6" x14ac:dyDescent="0.35">
      <c r="A55" t="s">
        <v>87</v>
      </c>
      <c r="B55" s="4">
        <v>2219.25</v>
      </c>
      <c r="C55" s="4">
        <v>1701.25</v>
      </c>
      <c r="E55" s="8"/>
      <c r="F55" s="8"/>
    </row>
    <row r="56" spans="1:6" x14ac:dyDescent="0.35">
      <c r="A56" t="s">
        <v>88</v>
      </c>
      <c r="B56" s="4">
        <v>28336.67</v>
      </c>
      <c r="C56" s="4">
        <v>20262</v>
      </c>
      <c r="E56" s="8"/>
      <c r="F56" s="8"/>
    </row>
    <row r="57" spans="1:6" x14ac:dyDescent="0.35">
      <c r="A57" t="s">
        <v>89</v>
      </c>
      <c r="B57" s="4">
        <v>55193.120000000003</v>
      </c>
      <c r="C57" s="4">
        <v>53466.09</v>
      </c>
      <c r="E57" s="8"/>
      <c r="F57" s="8"/>
    </row>
    <row r="58" spans="1:6" x14ac:dyDescent="0.35">
      <c r="A58" t="s">
        <v>90</v>
      </c>
      <c r="B58" s="4">
        <v>360</v>
      </c>
      <c r="C58" s="4">
        <v>330</v>
      </c>
      <c r="E58" s="8"/>
      <c r="F58" s="8"/>
    </row>
    <row r="59" spans="1:6" x14ac:dyDescent="0.35">
      <c r="A59" t="s">
        <v>91</v>
      </c>
      <c r="B59" s="4">
        <v>8467.869999999999</v>
      </c>
      <c r="C59" s="4">
        <v>9174.74</v>
      </c>
      <c r="E59" s="8"/>
      <c r="F59" s="8"/>
    </row>
    <row r="60" spans="1:6" x14ac:dyDescent="0.35">
      <c r="A60" t="s">
        <v>92</v>
      </c>
      <c r="B60" s="4">
        <v>65409.33</v>
      </c>
      <c r="C60" s="4">
        <v>62864.22</v>
      </c>
      <c r="E60" s="8"/>
      <c r="F60" s="8"/>
    </row>
    <row r="61" spans="1:6" x14ac:dyDescent="0.35">
      <c r="A61" t="s">
        <v>93</v>
      </c>
      <c r="B61" s="4">
        <v>71603.649999999994</v>
      </c>
      <c r="C61" s="4">
        <v>69805.45</v>
      </c>
      <c r="E61" s="8"/>
      <c r="F61" s="8"/>
    </row>
    <row r="62" spans="1:6" x14ac:dyDescent="0.35">
      <c r="A62" t="s">
        <v>173</v>
      </c>
      <c r="B62" s="4">
        <v>13561.94</v>
      </c>
      <c r="C62" s="4">
        <v>0</v>
      </c>
      <c r="E62" s="8"/>
      <c r="F62" s="8"/>
    </row>
    <row r="63" spans="1:6" x14ac:dyDescent="0.35">
      <c r="A63" t="s">
        <v>94</v>
      </c>
      <c r="B63" s="4">
        <v>76182.939999999988</v>
      </c>
      <c r="C63" s="4">
        <v>82462.75</v>
      </c>
      <c r="E63" s="8"/>
      <c r="F63" s="8"/>
    </row>
    <row r="64" spans="1:6" x14ac:dyDescent="0.35">
      <c r="A64" t="s">
        <v>95</v>
      </c>
      <c r="B64" s="4">
        <v>36220.81</v>
      </c>
      <c r="C64" s="4">
        <v>38735.11</v>
      </c>
      <c r="E64" s="8"/>
      <c r="F64" s="8"/>
    </row>
    <row r="65" spans="1:6" x14ac:dyDescent="0.35">
      <c r="A65" t="s">
        <v>96</v>
      </c>
      <c r="B65" s="4">
        <v>70542.080000000002</v>
      </c>
      <c r="C65" s="4">
        <v>55262.93</v>
      </c>
      <c r="E65" s="8"/>
      <c r="F65" s="8"/>
    </row>
    <row r="66" spans="1:6" x14ac:dyDescent="0.35">
      <c r="A66" t="s">
        <v>97</v>
      </c>
      <c r="B66" s="4">
        <v>893.25</v>
      </c>
      <c r="C66" s="4">
        <v>2297.5</v>
      </c>
      <c r="E66" s="8"/>
      <c r="F66" s="8"/>
    </row>
    <row r="67" spans="1:6" x14ac:dyDescent="0.35">
      <c r="A67" t="s">
        <v>98</v>
      </c>
      <c r="B67" s="4">
        <v>30</v>
      </c>
      <c r="C67" s="4">
        <v>262.5</v>
      </c>
      <c r="E67" s="8"/>
      <c r="F67" s="8"/>
    </row>
    <row r="68" spans="1:6" x14ac:dyDescent="0.35">
      <c r="A68" t="s">
        <v>99</v>
      </c>
      <c r="B68" s="4">
        <v>38217.5</v>
      </c>
      <c r="C68" s="4">
        <v>30232</v>
      </c>
      <c r="E68" s="8"/>
      <c r="F68" s="8"/>
    </row>
    <row r="69" spans="1:6" x14ac:dyDescent="0.35">
      <c r="A69" t="s">
        <v>100</v>
      </c>
      <c r="B69" s="4">
        <v>3796</v>
      </c>
      <c r="C69" s="4">
        <v>5294.25</v>
      </c>
      <c r="E69" s="8"/>
      <c r="F69" s="8"/>
    </row>
    <row r="70" spans="1:6" x14ac:dyDescent="0.35">
      <c r="A70" t="s">
        <v>101</v>
      </c>
      <c r="B70" s="4">
        <v>1549</v>
      </c>
      <c r="C70" s="4">
        <v>4065</v>
      </c>
      <c r="E70" s="8"/>
      <c r="F70" s="8"/>
    </row>
    <row r="71" spans="1:6" x14ac:dyDescent="0.35">
      <c r="A71" t="s">
        <v>102</v>
      </c>
      <c r="B71" s="4">
        <v>825</v>
      </c>
      <c r="C71" s="4">
        <v>52.5</v>
      </c>
      <c r="E71" s="8"/>
      <c r="F71" s="8"/>
    </row>
    <row r="72" spans="1:6" x14ac:dyDescent="0.35">
      <c r="A72" t="s">
        <v>103</v>
      </c>
      <c r="B72" s="4">
        <v>4063.25</v>
      </c>
      <c r="C72" s="4">
        <v>3909</v>
      </c>
      <c r="E72" s="8"/>
      <c r="F72" s="8"/>
    </row>
    <row r="73" spans="1:6" x14ac:dyDescent="0.35">
      <c r="A73" t="s">
        <v>104</v>
      </c>
      <c r="B73" s="4">
        <v>1419.75</v>
      </c>
      <c r="C73" s="4">
        <v>1409.75</v>
      </c>
      <c r="E73" s="8"/>
      <c r="F73" s="8"/>
    </row>
    <row r="74" spans="1:6" x14ac:dyDescent="0.35">
      <c r="A74" t="s">
        <v>105</v>
      </c>
      <c r="B74" s="4">
        <v>1380</v>
      </c>
      <c r="C74" s="4">
        <v>2437.5</v>
      </c>
      <c r="E74" s="8"/>
      <c r="F74" s="8"/>
    </row>
    <row r="75" spans="1:6" x14ac:dyDescent="0.35">
      <c r="A75" t="s">
        <v>106</v>
      </c>
      <c r="B75" s="4">
        <v>13223.51</v>
      </c>
      <c r="C75" s="4">
        <v>13283.6</v>
      </c>
      <c r="E75" s="8"/>
      <c r="F75" s="8"/>
    </row>
    <row r="76" spans="1:6" x14ac:dyDescent="0.35">
      <c r="A76" t="s">
        <v>107</v>
      </c>
      <c r="B76" s="4">
        <v>35028.170000000006</v>
      </c>
      <c r="C76" s="4">
        <v>34343.78</v>
      </c>
      <c r="E76" s="8"/>
      <c r="F76" s="8"/>
    </row>
    <row r="77" spans="1:6" x14ac:dyDescent="0.35">
      <c r="A77" t="s">
        <v>108</v>
      </c>
      <c r="B77" s="4">
        <v>8042.75</v>
      </c>
      <c r="C77" s="4">
        <v>12249.5</v>
      </c>
      <c r="E77" s="8"/>
      <c r="F77" s="8"/>
    </row>
    <row r="78" spans="1:6" x14ac:dyDescent="0.35">
      <c r="A78" t="s">
        <v>109</v>
      </c>
      <c r="B78" s="4">
        <v>4093.96</v>
      </c>
      <c r="C78" s="4">
        <v>3863.21</v>
      </c>
      <c r="E78" s="8"/>
      <c r="F78" s="8"/>
    </row>
    <row r="79" spans="1:6" x14ac:dyDescent="0.35">
      <c r="A79" t="s">
        <v>110</v>
      </c>
      <c r="B79" s="4">
        <v>2831.23</v>
      </c>
      <c r="C79" s="4">
        <v>4366.5</v>
      </c>
      <c r="E79" s="8"/>
      <c r="F79" s="8"/>
    </row>
    <row r="80" spans="1:6" x14ac:dyDescent="0.35">
      <c r="A80" t="s">
        <v>174</v>
      </c>
      <c r="B80" s="4">
        <v>2786.2</v>
      </c>
      <c r="C80" s="4">
        <v>1762.5</v>
      </c>
      <c r="E80" s="8"/>
      <c r="F80" s="8"/>
    </row>
    <row r="81" spans="1:6" x14ac:dyDescent="0.35">
      <c r="A81" t="s">
        <v>111</v>
      </c>
      <c r="B81" s="4">
        <v>82.5</v>
      </c>
      <c r="C81" s="4">
        <v>210</v>
      </c>
      <c r="E81" s="8"/>
      <c r="F81" s="8"/>
    </row>
    <row r="82" spans="1:6" x14ac:dyDescent="0.35">
      <c r="A82" t="s">
        <v>112</v>
      </c>
      <c r="B82" s="4">
        <v>0</v>
      </c>
      <c r="C82" s="4">
        <v>2662.5</v>
      </c>
      <c r="E82" s="8"/>
      <c r="F82" s="8"/>
    </row>
    <row r="83" spans="1:6" x14ac:dyDescent="0.35">
      <c r="A83" t="s">
        <v>113</v>
      </c>
      <c r="B83" s="4">
        <v>100</v>
      </c>
      <c r="C83" s="4">
        <v>45</v>
      </c>
      <c r="E83" s="8"/>
      <c r="F83" s="8"/>
    </row>
    <row r="84" spans="1:6" x14ac:dyDescent="0.35">
      <c r="A84" t="s">
        <v>114</v>
      </c>
      <c r="B84" s="4">
        <v>0</v>
      </c>
      <c r="C84" s="4">
        <v>1080</v>
      </c>
      <c r="E84" s="8"/>
      <c r="F84" s="8"/>
    </row>
    <row r="85" spans="1:6" x14ac:dyDescent="0.35">
      <c r="A85" t="s">
        <v>115</v>
      </c>
      <c r="B85" s="4">
        <v>0</v>
      </c>
      <c r="C85" s="4">
        <v>269.5</v>
      </c>
      <c r="E85" s="8"/>
      <c r="F85" s="8"/>
    </row>
    <row r="86" spans="1:6" ht="15" thickBot="1" x14ac:dyDescent="0.4">
      <c r="B86" s="5">
        <v>1581308.18</v>
      </c>
      <c r="C86" s="5">
        <v>1528017.27</v>
      </c>
      <c r="E86" s="8"/>
      <c r="F86" s="8"/>
    </row>
    <row r="87" spans="1:6" ht="15" thickTop="1" x14ac:dyDescent="0.35"/>
  </sheetData>
  <mergeCells count="1">
    <mergeCell ref="A1:W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2D31A-5BAE-4671-9EB0-C91CB12ADE98}">
  <dimension ref="A1:O69"/>
  <sheetViews>
    <sheetView workbookViewId="0">
      <selection activeCell="B8" sqref="B8"/>
    </sheetView>
  </sheetViews>
  <sheetFormatPr defaultRowHeight="14.5" x14ac:dyDescent="0.35"/>
  <cols>
    <col min="1" max="1" width="39.81640625" bestFit="1" customWidth="1"/>
    <col min="2" max="2" width="14.81640625" bestFit="1" customWidth="1"/>
    <col min="3" max="3" width="13.81640625" bestFit="1" customWidth="1"/>
    <col min="6" max="6" width="14.81640625" bestFit="1" customWidth="1"/>
    <col min="7" max="7" width="13.81640625" bestFit="1" customWidth="1"/>
  </cols>
  <sheetData>
    <row r="1" spans="1:15" x14ac:dyDescent="0.35">
      <c r="A1" s="11" t="s">
        <v>117</v>
      </c>
      <c r="B1" s="11"/>
      <c r="C1" s="11"/>
      <c r="D1" s="11"/>
      <c r="E1" s="11"/>
      <c r="F1" s="11"/>
      <c r="G1" s="11"/>
      <c r="H1" s="11"/>
      <c r="I1" s="11"/>
      <c r="J1" s="11"/>
      <c r="K1" s="11"/>
      <c r="L1" s="11"/>
      <c r="M1" s="11"/>
      <c r="N1" s="11"/>
      <c r="O1" s="11"/>
    </row>
    <row r="4" spans="1:15" x14ac:dyDescent="0.35">
      <c r="A4" s="2" t="s">
        <v>166</v>
      </c>
      <c r="B4" s="2" t="s">
        <v>37</v>
      </c>
      <c r="C4" s="2" t="s">
        <v>38</v>
      </c>
    </row>
    <row r="5" spans="1:15" x14ac:dyDescent="0.35">
      <c r="A5" t="s">
        <v>118</v>
      </c>
      <c r="B5" s="4">
        <v>618366.25</v>
      </c>
      <c r="C5" s="4">
        <v>509927.45</v>
      </c>
      <c r="F5" s="8"/>
      <c r="G5" s="8"/>
    </row>
    <row r="6" spans="1:15" x14ac:dyDescent="0.35">
      <c r="A6" t="s">
        <v>119</v>
      </c>
      <c r="B6" s="4">
        <v>893724.17</v>
      </c>
      <c r="C6" s="4">
        <v>655860.4</v>
      </c>
      <c r="F6" s="8"/>
      <c r="G6" s="8"/>
    </row>
    <row r="7" spans="1:15" x14ac:dyDescent="0.35">
      <c r="A7" t="s">
        <v>120</v>
      </c>
      <c r="B7" s="4">
        <v>766210</v>
      </c>
      <c r="C7" s="4">
        <v>539321.75</v>
      </c>
      <c r="F7" s="8"/>
      <c r="G7" s="8"/>
    </row>
    <row r="8" spans="1:15" x14ac:dyDescent="0.35">
      <c r="A8" t="s">
        <v>121</v>
      </c>
      <c r="B8" s="4">
        <v>372641.75</v>
      </c>
      <c r="C8" s="4">
        <v>306236.75</v>
      </c>
      <c r="F8" s="8"/>
      <c r="G8" s="8"/>
    </row>
    <row r="9" spans="1:15" x14ac:dyDescent="0.35">
      <c r="A9" t="s">
        <v>122</v>
      </c>
      <c r="B9" s="4">
        <v>214080.5</v>
      </c>
      <c r="C9" s="4">
        <v>180590.75</v>
      </c>
      <c r="F9" s="8"/>
      <c r="G9" s="8"/>
    </row>
    <row r="10" spans="1:15" x14ac:dyDescent="0.35">
      <c r="A10" t="s">
        <v>123</v>
      </c>
      <c r="B10" s="4">
        <v>734382.5</v>
      </c>
      <c r="C10" s="4">
        <v>525497.75</v>
      </c>
      <c r="F10" s="8"/>
      <c r="G10" s="8"/>
    </row>
    <row r="11" spans="1:15" x14ac:dyDescent="0.35">
      <c r="A11" t="s">
        <v>124</v>
      </c>
      <c r="B11" s="4">
        <v>763231.48</v>
      </c>
      <c r="C11" s="4">
        <v>582772.75</v>
      </c>
      <c r="F11" s="8"/>
      <c r="G11" s="8"/>
    </row>
    <row r="12" spans="1:15" x14ac:dyDescent="0.35">
      <c r="A12" t="s">
        <v>125</v>
      </c>
      <c r="B12" s="4">
        <v>661355</v>
      </c>
      <c r="C12" s="4">
        <v>497847.75</v>
      </c>
      <c r="F12" s="8"/>
      <c r="G12" s="8"/>
    </row>
    <row r="13" spans="1:15" x14ac:dyDescent="0.35">
      <c r="A13" t="s">
        <v>126</v>
      </c>
      <c r="B13" s="4">
        <v>50384.349999999991</v>
      </c>
      <c r="C13" s="4">
        <v>50034.25</v>
      </c>
      <c r="F13" s="8"/>
      <c r="G13" s="8"/>
    </row>
    <row r="14" spans="1:15" x14ac:dyDescent="0.35">
      <c r="A14" t="s">
        <v>127</v>
      </c>
      <c r="B14" s="4">
        <v>318675</v>
      </c>
      <c r="C14" s="4">
        <v>247821.75</v>
      </c>
      <c r="F14" s="8"/>
      <c r="G14" s="8"/>
    </row>
    <row r="15" spans="1:15" x14ac:dyDescent="0.35">
      <c r="A15" t="s">
        <v>128</v>
      </c>
      <c r="B15" s="4">
        <v>43387.380000000005</v>
      </c>
      <c r="C15" s="4">
        <v>39505.479999999996</v>
      </c>
      <c r="F15" s="8"/>
      <c r="G15" s="8"/>
    </row>
    <row r="16" spans="1:15" x14ac:dyDescent="0.35">
      <c r="A16" t="s">
        <v>129</v>
      </c>
      <c r="B16" s="4">
        <v>414</v>
      </c>
      <c r="C16" s="4">
        <v>0</v>
      </c>
      <c r="F16" s="8"/>
      <c r="G16" s="8"/>
    </row>
    <row r="17" spans="1:7" x14ac:dyDescent="0.35">
      <c r="A17" t="s">
        <v>130</v>
      </c>
      <c r="B17" s="4">
        <v>662</v>
      </c>
      <c r="C17" s="4">
        <v>0</v>
      </c>
      <c r="F17" s="8"/>
      <c r="G17" s="8"/>
    </row>
    <row r="18" spans="1:7" x14ac:dyDescent="0.35">
      <c r="A18" t="s">
        <v>167</v>
      </c>
      <c r="B18" s="4">
        <v>1098</v>
      </c>
      <c r="C18" s="4">
        <v>0</v>
      </c>
      <c r="F18" s="8"/>
      <c r="G18" s="8"/>
    </row>
    <row r="19" spans="1:7" x14ac:dyDescent="0.35">
      <c r="A19" t="s">
        <v>131</v>
      </c>
      <c r="B19" s="4">
        <v>577.5</v>
      </c>
      <c r="C19" s="4">
        <v>787.5</v>
      </c>
      <c r="F19" s="8"/>
      <c r="G19" s="8"/>
    </row>
    <row r="20" spans="1:7" x14ac:dyDescent="0.35">
      <c r="A20" t="s">
        <v>168</v>
      </c>
      <c r="B20" s="4">
        <v>3859.5</v>
      </c>
      <c r="C20" s="4">
        <v>0</v>
      </c>
      <c r="F20" s="8"/>
      <c r="G20" s="8"/>
    </row>
    <row r="21" spans="1:7" x14ac:dyDescent="0.35">
      <c r="A21" t="s">
        <v>132</v>
      </c>
      <c r="B21" s="4">
        <v>156</v>
      </c>
      <c r="C21" s="4">
        <v>0</v>
      </c>
      <c r="F21" s="8"/>
      <c r="G21" s="8"/>
    </row>
    <row r="22" spans="1:7" x14ac:dyDescent="0.35">
      <c r="A22" t="s">
        <v>133</v>
      </c>
      <c r="B22" s="4">
        <v>350.25</v>
      </c>
      <c r="C22" s="4">
        <v>0</v>
      </c>
      <c r="F22" s="8"/>
      <c r="G22" s="8"/>
    </row>
    <row r="23" spans="1:7" x14ac:dyDescent="0.35">
      <c r="A23" t="s">
        <v>134</v>
      </c>
      <c r="B23" s="4">
        <v>386.5</v>
      </c>
      <c r="C23" s="4">
        <v>0</v>
      </c>
      <c r="F23" s="8"/>
      <c r="G23" s="8"/>
    </row>
    <row r="24" spans="1:7" x14ac:dyDescent="0.35">
      <c r="A24" t="s">
        <v>135</v>
      </c>
      <c r="B24" s="4">
        <v>143</v>
      </c>
      <c r="C24" s="4">
        <v>725</v>
      </c>
      <c r="F24" s="8"/>
      <c r="G24" s="8"/>
    </row>
    <row r="25" spans="1:7" x14ac:dyDescent="0.35">
      <c r="A25" t="s">
        <v>136</v>
      </c>
      <c r="B25" s="4">
        <v>339</v>
      </c>
      <c r="C25" s="4">
        <v>0</v>
      </c>
      <c r="F25" s="8"/>
      <c r="G25" s="8"/>
    </row>
    <row r="26" spans="1:7" x14ac:dyDescent="0.35">
      <c r="A26" t="s">
        <v>137</v>
      </c>
      <c r="B26" s="4">
        <v>46096</v>
      </c>
      <c r="C26" s="4">
        <v>25149</v>
      </c>
      <c r="F26" s="8"/>
      <c r="G26" s="8"/>
    </row>
    <row r="27" spans="1:7" x14ac:dyDescent="0.35">
      <c r="A27" t="s">
        <v>128</v>
      </c>
      <c r="B27" s="4">
        <v>74901.62</v>
      </c>
      <c r="C27" s="4">
        <v>60014.7</v>
      </c>
      <c r="F27" s="8"/>
      <c r="G27" s="8"/>
    </row>
    <row r="28" spans="1:7" x14ac:dyDescent="0.35">
      <c r="A28" t="s">
        <v>138</v>
      </c>
      <c r="B28" s="4">
        <v>187235</v>
      </c>
      <c r="C28" s="4">
        <v>146553</v>
      </c>
      <c r="F28" s="8"/>
      <c r="G28" s="8"/>
    </row>
    <row r="29" spans="1:7" x14ac:dyDescent="0.35">
      <c r="A29" t="s">
        <v>139</v>
      </c>
      <c r="B29" s="4">
        <v>495</v>
      </c>
      <c r="C29" s="4">
        <v>591.5</v>
      </c>
      <c r="F29" s="8"/>
      <c r="G29" s="8"/>
    </row>
    <row r="30" spans="1:7" x14ac:dyDescent="0.35">
      <c r="A30" t="s">
        <v>140</v>
      </c>
      <c r="B30" s="4">
        <v>91455.75</v>
      </c>
      <c r="C30" s="4">
        <v>69386.5</v>
      </c>
      <c r="F30" s="8"/>
      <c r="G30" s="8"/>
    </row>
    <row r="31" spans="1:7" x14ac:dyDescent="0.35">
      <c r="A31" t="s">
        <v>141</v>
      </c>
      <c r="B31" s="4">
        <v>24185</v>
      </c>
      <c r="C31" s="4">
        <v>19832.95</v>
      </c>
      <c r="F31" s="8"/>
      <c r="G31" s="8"/>
    </row>
    <row r="32" spans="1:7" x14ac:dyDescent="0.35">
      <c r="A32" t="s">
        <v>141</v>
      </c>
      <c r="B32" s="4">
        <v>586214.75</v>
      </c>
      <c r="C32" s="4">
        <v>492261.75</v>
      </c>
      <c r="F32" s="8"/>
      <c r="G32" s="8"/>
    </row>
    <row r="33" spans="1:7" x14ac:dyDescent="0.35">
      <c r="A33" t="s">
        <v>142</v>
      </c>
      <c r="B33" s="4">
        <v>122817</v>
      </c>
      <c r="C33" s="4">
        <v>107902.75</v>
      </c>
      <c r="F33" s="8"/>
      <c r="G33" s="8"/>
    </row>
    <row r="34" spans="1:7" x14ac:dyDescent="0.35">
      <c r="A34" t="s">
        <v>143</v>
      </c>
      <c r="B34" s="4">
        <v>649552</v>
      </c>
      <c r="C34" s="4">
        <v>562667.75</v>
      </c>
      <c r="F34" s="8"/>
      <c r="G34" s="8"/>
    </row>
    <row r="35" spans="1:7" x14ac:dyDescent="0.35">
      <c r="A35" t="s">
        <v>144</v>
      </c>
      <c r="B35" s="4">
        <v>175</v>
      </c>
      <c r="C35" s="4">
        <v>40</v>
      </c>
      <c r="F35" s="8"/>
      <c r="G35" s="8"/>
    </row>
    <row r="36" spans="1:7" x14ac:dyDescent="0.35">
      <c r="A36" t="s">
        <v>119</v>
      </c>
      <c r="B36" s="4">
        <v>100</v>
      </c>
      <c r="C36" s="4">
        <v>0</v>
      </c>
      <c r="F36" s="8"/>
      <c r="G36" s="8"/>
    </row>
    <row r="37" spans="1:7" x14ac:dyDescent="0.35">
      <c r="A37" t="s">
        <v>145</v>
      </c>
      <c r="B37" s="4">
        <v>400594.25</v>
      </c>
      <c r="C37" s="4">
        <v>290289.5</v>
      </c>
      <c r="F37" s="8"/>
      <c r="G37" s="8"/>
    </row>
    <row r="38" spans="1:7" x14ac:dyDescent="0.35">
      <c r="A38" t="s">
        <v>146</v>
      </c>
      <c r="B38" s="4">
        <v>7688.75</v>
      </c>
      <c r="C38" s="4">
        <v>5590</v>
      </c>
      <c r="F38" s="8"/>
      <c r="G38" s="8"/>
    </row>
    <row r="39" spans="1:7" x14ac:dyDescent="0.35">
      <c r="A39" t="s">
        <v>147</v>
      </c>
      <c r="B39" s="4">
        <v>127685.25</v>
      </c>
      <c r="C39" s="4">
        <v>140769.5</v>
      </c>
      <c r="F39" s="8"/>
      <c r="G39" s="8"/>
    </row>
    <row r="40" spans="1:7" x14ac:dyDescent="0.35">
      <c r="A40" t="s">
        <v>148</v>
      </c>
      <c r="B40" s="4">
        <v>325960.90000000002</v>
      </c>
      <c r="C40" s="4">
        <v>282014.5</v>
      </c>
      <c r="F40" s="8"/>
      <c r="G40" s="8"/>
    </row>
    <row r="41" spans="1:7" x14ac:dyDescent="0.35">
      <c r="A41" t="s">
        <v>122</v>
      </c>
      <c r="B41" s="4">
        <v>175</v>
      </c>
      <c r="C41" s="4">
        <v>0</v>
      </c>
      <c r="F41" s="8"/>
      <c r="G41" s="8"/>
    </row>
    <row r="42" spans="1:7" x14ac:dyDescent="0.35">
      <c r="A42" t="s">
        <v>149</v>
      </c>
      <c r="B42" s="4">
        <v>168659.75</v>
      </c>
      <c r="C42" s="4">
        <v>148920.5</v>
      </c>
      <c r="F42" s="8"/>
      <c r="G42" s="8"/>
    </row>
    <row r="43" spans="1:7" x14ac:dyDescent="0.35">
      <c r="A43" t="s">
        <v>150</v>
      </c>
      <c r="B43" s="4">
        <v>31585.100000000002</v>
      </c>
      <c r="C43" s="4">
        <v>23265.5</v>
      </c>
      <c r="F43" s="8"/>
      <c r="G43" s="8"/>
    </row>
    <row r="44" spans="1:7" x14ac:dyDescent="0.35">
      <c r="A44" t="s">
        <v>151</v>
      </c>
      <c r="B44" s="4">
        <v>21778.2</v>
      </c>
      <c r="C44" s="4">
        <v>27535.75</v>
      </c>
      <c r="F44" s="8"/>
      <c r="G44" s="8"/>
    </row>
    <row r="45" spans="1:7" x14ac:dyDescent="0.35">
      <c r="A45" t="s">
        <v>152</v>
      </c>
      <c r="B45" s="4">
        <v>23749.5</v>
      </c>
      <c r="C45" s="4">
        <v>20119.75</v>
      </c>
      <c r="F45" s="8"/>
      <c r="G45" s="8"/>
    </row>
    <row r="46" spans="1:7" x14ac:dyDescent="0.35">
      <c r="A46" t="s">
        <v>125</v>
      </c>
      <c r="B46" s="4">
        <v>120.95</v>
      </c>
      <c r="C46" s="4">
        <v>0</v>
      </c>
      <c r="F46" s="8"/>
      <c r="G46" s="8"/>
    </row>
    <row r="47" spans="1:7" x14ac:dyDescent="0.35">
      <c r="A47" t="s">
        <v>124</v>
      </c>
      <c r="B47" s="4">
        <v>119</v>
      </c>
      <c r="C47" s="4">
        <v>0</v>
      </c>
      <c r="F47" s="8"/>
      <c r="G47" s="8"/>
    </row>
    <row r="48" spans="1:7" x14ac:dyDescent="0.35">
      <c r="A48" t="s">
        <v>153</v>
      </c>
      <c r="B48" s="4">
        <v>1168241.25</v>
      </c>
      <c r="C48" s="4">
        <v>1128430</v>
      </c>
      <c r="F48" s="8"/>
      <c r="G48" s="8"/>
    </row>
    <row r="49" spans="1:7" x14ac:dyDescent="0.35">
      <c r="A49" t="s">
        <v>154</v>
      </c>
      <c r="B49" s="4">
        <v>287099.25</v>
      </c>
      <c r="C49" s="4">
        <v>263718</v>
      </c>
      <c r="F49" s="8"/>
      <c r="G49" s="8"/>
    </row>
    <row r="50" spans="1:7" x14ac:dyDescent="0.35">
      <c r="A50" t="s">
        <v>155</v>
      </c>
      <c r="B50" s="4">
        <v>525</v>
      </c>
      <c r="C50" s="4">
        <v>0</v>
      </c>
      <c r="F50" s="8"/>
      <c r="G50" s="8"/>
    </row>
    <row r="51" spans="1:7" x14ac:dyDescent="0.35">
      <c r="A51" t="s">
        <v>156</v>
      </c>
      <c r="B51" s="4">
        <v>3549</v>
      </c>
      <c r="C51" s="4">
        <v>0</v>
      </c>
      <c r="F51" s="8"/>
      <c r="G51" s="8"/>
    </row>
    <row r="52" spans="1:7" x14ac:dyDescent="0.35">
      <c r="A52" t="s">
        <v>125</v>
      </c>
      <c r="B52" s="4">
        <v>436.95</v>
      </c>
      <c r="C52" s="4">
        <v>0</v>
      </c>
      <c r="F52" s="8"/>
      <c r="G52" s="8"/>
    </row>
    <row r="53" spans="1:7" x14ac:dyDescent="0.35">
      <c r="A53" t="s">
        <v>125</v>
      </c>
      <c r="B53" s="4">
        <v>489.9</v>
      </c>
      <c r="C53" s="4">
        <v>0</v>
      </c>
      <c r="F53" s="8"/>
      <c r="G53" s="8"/>
    </row>
    <row r="54" spans="1:7" x14ac:dyDescent="0.35">
      <c r="A54" t="s">
        <v>169</v>
      </c>
      <c r="B54" s="4">
        <v>104</v>
      </c>
      <c r="C54" s="4">
        <v>0</v>
      </c>
      <c r="F54" s="8"/>
      <c r="G54" s="8"/>
    </row>
    <row r="55" spans="1:7" x14ac:dyDescent="0.35">
      <c r="A55" t="s">
        <v>120</v>
      </c>
      <c r="B55" s="4">
        <v>20</v>
      </c>
      <c r="C55" s="4">
        <v>0</v>
      </c>
      <c r="F55" s="8"/>
      <c r="G55" s="8"/>
    </row>
    <row r="56" spans="1:7" x14ac:dyDescent="0.35">
      <c r="A56" t="s">
        <v>157</v>
      </c>
      <c r="B56" s="4">
        <v>305374</v>
      </c>
      <c r="C56" s="4">
        <v>63482.5</v>
      </c>
      <c r="F56" s="8"/>
      <c r="G56" s="8"/>
    </row>
    <row r="57" spans="1:7" x14ac:dyDescent="0.35">
      <c r="A57" t="s">
        <v>158</v>
      </c>
      <c r="B57" s="4">
        <v>193215</v>
      </c>
      <c r="C57" s="4">
        <v>188360</v>
      </c>
      <c r="F57" s="8"/>
      <c r="G57" s="8"/>
    </row>
    <row r="58" spans="1:7" x14ac:dyDescent="0.35">
      <c r="A58" t="s">
        <v>137</v>
      </c>
      <c r="B58" s="4">
        <v>63424</v>
      </c>
      <c r="C58" s="4">
        <v>48305</v>
      </c>
      <c r="F58" s="8"/>
      <c r="G58" s="8"/>
    </row>
    <row r="59" spans="1:7" x14ac:dyDescent="0.35">
      <c r="A59" t="s">
        <v>159</v>
      </c>
      <c r="B59" s="4">
        <v>15047.25</v>
      </c>
      <c r="C59" s="4">
        <v>45733.75</v>
      </c>
      <c r="F59" s="8"/>
      <c r="G59" s="8"/>
    </row>
    <row r="60" spans="1:7" x14ac:dyDescent="0.35">
      <c r="A60" t="s">
        <v>160</v>
      </c>
      <c r="B60" s="4">
        <v>54070</v>
      </c>
      <c r="C60" s="4">
        <v>90</v>
      </c>
      <c r="F60" s="8"/>
      <c r="G60" s="8"/>
    </row>
    <row r="61" spans="1:7" x14ac:dyDescent="0.35">
      <c r="A61" t="s">
        <v>161</v>
      </c>
      <c r="B61" s="4">
        <v>3397.97</v>
      </c>
      <c r="C61" s="4">
        <v>7820</v>
      </c>
      <c r="F61" s="8"/>
      <c r="G61" s="8"/>
    </row>
    <row r="62" spans="1:7" x14ac:dyDescent="0.35">
      <c r="A62" t="s">
        <v>162</v>
      </c>
      <c r="B62" s="4">
        <v>325</v>
      </c>
      <c r="C62" s="4">
        <v>0</v>
      </c>
      <c r="F62" s="8"/>
      <c r="G62" s="8"/>
    </row>
    <row r="63" spans="1:7" x14ac:dyDescent="0.35">
      <c r="A63" t="s">
        <v>163</v>
      </c>
      <c r="B63" s="4">
        <v>111.5</v>
      </c>
      <c r="C63" s="4">
        <v>0</v>
      </c>
      <c r="F63" s="8"/>
      <c r="G63" s="8"/>
    </row>
    <row r="64" spans="1:7" x14ac:dyDescent="0.35">
      <c r="A64" t="s">
        <v>170</v>
      </c>
      <c r="B64" s="4">
        <v>459.5</v>
      </c>
      <c r="C64" s="4">
        <v>0</v>
      </c>
      <c r="F64" s="8"/>
      <c r="G64" s="8"/>
    </row>
    <row r="65" spans="1:7" x14ac:dyDescent="0.35">
      <c r="A65" t="s">
        <v>157</v>
      </c>
      <c r="B65" s="4">
        <v>0</v>
      </c>
      <c r="C65" s="4">
        <v>344107</v>
      </c>
      <c r="F65" s="8"/>
      <c r="G65" s="8"/>
    </row>
    <row r="66" spans="1:7" x14ac:dyDescent="0.35">
      <c r="A66" t="s">
        <v>164</v>
      </c>
      <c r="B66" s="4">
        <v>0</v>
      </c>
      <c r="C66" s="4">
        <v>162</v>
      </c>
      <c r="F66" s="8"/>
      <c r="G66" s="8"/>
    </row>
    <row r="67" spans="1:7" x14ac:dyDescent="0.35">
      <c r="A67" t="s">
        <v>165</v>
      </c>
      <c r="B67" s="4">
        <v>0</v>
      </c>
      <c r="C67" s="4">
        <v>2440</v>
      </c>
      <c r="F67" s="8"/>
      <c r="G67" s="8"/>
    </row>
    <row r="68" spans="1:7" ht="15" thickBot="1" x14ac:dyDescent="0.4">
      <c r="B68" s="6">
        <v>10431657.470000001</v>
      </c>
      <c r="C68" s="6">
        <v>8652482.4800000004</v>
      </c>
      <c r="F68" s="8"/>
      <c r="G68" s="8"/>
    </row>
    <row r="69" spans="1:7" ht="15" thickTop="1" x14ac:dyDescent="0.35"/>
  </sheetData>
  <mergeCells count="1">
    <mergeCell ref="A1:O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Q1</vt:lpstr>
      <vt:lpstr>Q2</vt:lpstr>
      <vt:lpstr>Q3</vt:lpstr>
      <vt:lpstr>Q4</vt:lpstr>
    </vt:vector>
  </TitlesOfParts>
  <Company>Scottish Qualifications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Shaun Purves</dc:creator>
  <cp:lastModifiedBy>Alan Redhead</cp:lastModifiedBy>
  <dcterms:created xsi:type="dcterms:W3CDTF">2024-09-10T14:53:00Z</dcterms:created>
  <dcterms:modified xsi:type="dcterms:W3CDTF">2024-09-12T08:56:19Z</dcterms:modified>
</cp:coreProperties>
</file>