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ssmark.net\corp\Exam Operations\QP Production\2026\Higher\Accounting\Coursework\Marking Instruction\Web\"/>
    </mc:Choice>
  </mc:AlternateContent>
  <xr:revisionPtr revIDLastSave="0" documentId="13_ncr:1_{ADFE6E9F-365E-4C39-8B84-73A70A540BFB}" xr6:coauthVersionLast="47" xr6:coauthVersionMax="47" xr10:uidLastSave="{00000000-0000-0000-0000-000000000000}"/>
  <bookViews>
    <workbookView xWindow="-108" yWindow="-108" windowWidth="23256" windowHeight="12456" activeTab="1" xr2:uid="{D973F082-2BA0-4F23-BEAC-4231C9EF4878}"/>
  </bookViews>
  <sheets>
    <sheet name="Task 1 (a) and (b)" sheetId="1" r:id="rId1"/>
    <sheet name="Task 1 (c) and (d)" sheetId="8" r:id="rId2"/>
    <sheet name="Task 2 (a)" sheetId="2" r:id="rId3"/>
    <sheet name="Task 2 (b) - value" sheetId="3" r:id="rId4"/>
    <sheet name="Task 2 (b) - formula" sheetId="7" r:id="rId5"/>
    <sheet name="Task 3 (a) and (b)" sheetId="4" r:id="rId6"/>
    <sheet name="Task 3 (c) and (d)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9" l="1"/>
  <c r="G25" i="9"/>
  <c r="G27" i="9" s="1"/>
  <c r="F24" i="9"/>
  <c r="D24" i="9"/>
  <c r="D16" i="9"/>
  <c r="F26" i="9" s="1"/>
  <c r="D15" i="9"/>
  <c r="D26" i="9" s="1"/>
  <c r="D6" i="9"/>
  <c r="D5" i="9"/>
  <c r="D4" i="9"/>
  <c r="D3" i="9"/>
  <c r="D8" i="9" s="1"/>
  <c r="G20" i="8"/>
  <c r="G22" i="8" s="1"/>
  <c r="E20" i="8"/>
  <c r="E22" i="8" s="1"/>
  <c r="C20" i="8"/>
  <c r="C22" i="8" s="1"/>
  <c r="B19" i="7"/>
  <c r="C16" i="7"/>
  <c r="B5" i="2"/>
  <c r="B6" i="2" s="1"/>
  <c r="C20" i="7"/>
  <c r="D19" i="7"/>
  <c r="D7" i="4"/>
  <c r="C11" i="1"/>
  <c r="C28" i="7"/>
  <c r="D28" i="7" s="1"/>
  <c r="D20" i="7"/>
  <c r="D21" i="7"/>
  <c r="B29" i="7"/>
  <c r="B21" i="7"/>
  <c r="I7" i="2"/>
  <c r="G13" i="1"/>
  <c r="C4" i="3"/>
  <c r="B29" i="3" s="1"/>
  <c r="D4" i="3"/>
  <c r="C20" i="3" s="1"/>
  <c r="E4" i="3"/>
  <c r="C19" i="3" s="1"/>
  <c r="F4" i="3"/>
  <c r="D19" i="3" s="1"/>
  <c r="G4" i="3"/>
  <c r="B4" i="3"/>
  <c r="B21" i="3" s="1"/>
  <c r="D7" i="2"/>
  <c r="E5" i="2" s="1"/>
  <c r="E6" i="2" s="1"/>
  <c r="E7" i="2"/>
  <c r="F5" i="2" s="1"/>
  <c r="F6" i="2" s="1"/>
  <c r="F7" i="2"/>
  <c r="G5" i="2" s="1"/>
  <c r="G6" i="2" s="1"/>
  <c r="G7" i="2"/>
  <c r="I5" i="2" s="1"/>
  <c r="I6" i="2" s="1"/>
  <c r="B7" i="2"/>
  <c r="D5" i="2" s="1"/>
  <c r="D6" i="2" s="1"/>
  <c r="F23" i="9" l="1"/>
  <c r="F25" i="9" s="1"/>
  <c r="F27" i="9" s="1"/>
  <c r="D23" i="9"/>
  <c r="D25" i="9" s="1"/>
  <c r="D27" i="9" s="1"/>
  <c r="B19" i="3"/>
  <c r="C19" i="7"/>
  <c r="D22" i="7"/>
  <c r="C29" i="7"/>
  <c r="D29" i="7"/>
  <c r="B20" i="7"/>
  <c r="C21" i="7"/>
  <c r="C21" i="3"/>
  <c r="C22" i="3" s="1"/>
  <c r="D21" i="3"/>
  <c r="I8" i="2"/>
  <c r="G8" i="2"/>
  <c r="E8" i="2"/>
  <c r="B8" i="2"/>
  <c r="F8" i="2"/>
  <c r="D8" i="2"/>
  <c r="C29" i="3"/>
  <c r="D29" i="3"/>
  <c r="D20" i="3"/>
  <c r="B20" i="3"/>
  <c r="B22" i="3" l="1"/>
  <c r="D22" i="3"/>
  <c r="B22" i="7"/>
  <c r="E3" i="3"/>
  <c r="C27" i="3" s="1"/>
  <c r="F3" i="3"/>
  <c r="C25" i="3" s="1"/>
  <c r="C22" i="7"/>
  <c r="C3" i="3"/>
  <c r="B28" i="3" s="1"/>
  <c r="G3" i="3"/>
  <c r="D25" i="3" s="1"/>
  <c r="D25" i="7"/>
  <c r="B3" i="3"/>
  <c r="D3" i="3"/>
  <c r="B26" i="3" s="1"/>
  <c r="B25" i="3" l="1"/>
  <c r="C26" i="3"/>
  <c r="D28" i="3"/>
  <c r="D26" i="3"/>
  <c r="D27" i="3"/>
  <c r="C28" i="3"/>
  <c r="B27" i="3"/>
  <c r="C26" i="7"/>
  <c r="C27" i="7"/>
  <c r="B25" i="7"/>
  <c r="B26" i="7"/>
  <c r="B27" i="7"/>
  <c r="C25" i="7"/>
  <c r="D26" i="7"/>
  <c r="D27" i="7"/>
  <c r="F26" i="4"/>
  <c r="D11" i="4"/>
  <c r="F35" i="4" s="1"/>
  <c r="D37" i="4"/>
  <c r="D6" i="4"/>
  <c r="F7" i="4" s="1"/>
  <c r="F8" i="4" s="1"/>
  <c r="D10" i="4"/>
  <c r="F33" i="4" s="1"/>
  <c r="H33" i="4" s="1"/>
  <c r="D9" i="4"/>
  <c r="G33" i="1"/>
  <c r="H33" i="1"/>
  <c r="I33" i="1"/>
  <c r="J33" i="1"/>
  <c r="F33" i="1"/>
  <c r="D30" i="3" l="1"/>
  <c r="C30" i="3"/>
  <c r="B30" i="3"/>
  <c r="B31" i="3" s="1"/>
  <c r="C16" i="3" s="1"/>
  <c r="C31" i="3" s="1"/>
  <c r="D16" i="3" s="1"/>
  <c r="D31" i="3" s="1"/>
  <c r="F24" i="4"/>
  <c r="H24" i="4" s="1"/>
  <c r="F11" i="4"/>
  <c r="F12" i="4" s="1"/>
  <c r="D13" i="4" s="1"/>
  <c r="B30" i="7"/>
  <c r="C30" i="7"/>
  <c r="D30" i="7"/>
  <c r="D28" i="4"/>
  <c r="D34" i="1"/>
  <c r="D36" i="1"/>
  <c r="D37" i="1"/>
  <c r="D38" i="1"/>
  <c r="D39" i="1"/>
  <c r="D40" i="1"/>
  <c r="G32" i="1"/>
  <c r="H32" i="1"/>
  <c r="I32" i="1"/>
  <c r="J32" i="1"/>
  <c r="F32" i="1"/>
  <c r="H18" i="1"/>
  <c r="H19" i="1"/>
  <c r="H20" i="1"/>
  <c r="H21" i="1"/>
  <c r="H22" i="1"/>
  <c r="H23" i="1"/>
  <c r="H24" i="1"/>
  <c r="H25" i="1"/>
  <c r="H17" i="1"/>
  <c r="D32" i="1" s="1"/>
  <c r="B31" i="7" l="1"/>
  <c r="E40" i="1"/>
  <c r="I40" i="1" s="1"/>
  <c r="E38" i="1"/>
  <c r="G38" i="1" s="1"/>
  <c r="E34" i="1"/>
  <c r="J34" i="1" s="1"/>
  <c r="E36" i="1"/>
  <c r="I36" i="1" s="1"/>
  <c r="D14" i="4"/>
  <c r="F34" i="4" s="1"/>
  <c r="H34" i="4" s="1"/>
  <c r="H35" i="4" s="1"/>
  <c r="H36" i="4" s="1"/>
  <c r="H37" i="4" s="1"/>
  <c r="E39" i="1"/>
  <c r="G39" i="1" s="1"/>
  <c r="F25" i="4"/>
  <c r="H25" i="4" s="1"/>
  <c r="H26" i="4" s="1"/>
  <c r="H27" i="4" s="1"/>
  <c r="H28" i="4" s="1"/>
  <c r="E35" i="1"/>
  <c r="E37" i="1"/>
  <c r="J37" i="1" s="1"/>
  <c r="D41" i="1"/>
  <c r="F14" i="4" l="1"/>
  <c r="H37" i="1"/>
  <c r="H34" i="1"/>
  <c r="H38" i="1"/>
  <c r="J38" i="1"/>
  <c r="G37" i="1"/>
  <c r="I37" i="1"/>
  <c r="G40" i="1"/>
  <c r="F40" i="1"/>
  <c r="J40" i="1"/>
  <c r="H40" i="1"/>
  <c r="F39" i="1"/>
  <c r="I38" i="1"/>
  <c r="J39" i="1"/>
  <c r="I39" i="1"/>
  <c r="H39" i="1"/>
  <c r="J36" i="1"/>
  <c r="G36" i="1"/>
  <c r="F36" i="1"/>
  <c r="F38" i="1"/>
  <c r="H36" i="1"/>
  <c r="G34" i="1"/>
  <c r="I34" i="1"/>
  <c r="F34" i="1"/>
  <c r="F37" i="1"/>
  <c r="J35" i="1"/>
  <c r="I35" i="1"/>
  <c r="G35" i="1"/>
  <c r="F35" i="1"/>
  <c r="H35" i="1"/>
  <c r="H41" i="1" l="1"/>
  <c r="F41" i="1"/>
  <c r="I41" i="1"/>
  <c r="J41" i="1"/>
  <c r="D42" i="1" s="1"/>
  <c r="G41" i="1"/>
  <c r="E42" i="1" l="1"/>
  <c r="G42" i="1" s="1"/>
  <c r="G43" i="1" s="1"/>
  <c r="H42" i="1" l="1"/>
  <c r="H43" i="1" s="1"/>
  <c r="I42" i="1"/>
  <c r="I43" i="1" s="1"/>
  <c r="F42" i="1"/>
  <c r="F43" i="1" s="1"/>
  <c r="D44" i="1" l="1"/>
  <c r="E44" i="1" s="1"/>
  <c r="G44" i="1" s="1"/>
  <c r="G45" i="1" s="1"/>
  <c r="G6" i="8"/>
  <c r="D6" i="8"/>
  <c r="H44" i="1"/>
  <c r="H45" i="1" s="1"/>
  <c r="F44" i="1"/>
  <c r="F45" i="1" s="1"/>
  <c r="G3" i="8" l="1"/>
  <c r="E3" i="8"/>
  <c r="G9" i="8"/>
  <c r="D9" i="8"/>
  <c r="C31" i="7"/>
  <c r="D16" i="7" s="1"/>
  <c r="D31" i="7" s="1"/>
</calcChain>
</file>

<file path=xl/sharedStrings.xml><?xml version="1.0" encoding="utf-8"?>
<sst xmlns="http://schemas.openxmlformats.org/spreadsheetml/2006/main" count="395" uniqueCount="214">
  <si>
    <t>Task 1 (a)</t>
  </si>
  <si>
    <t>Marks</t>
  </si>
  <si>
    <t>Max Marks</t>
  </si>
  <si>
    <t>Additional Guidance</t>
  </si>
  <si>
    <t>Indirect Labour</t>
  </si>
  <si>
    <t>Indirect Materials</t>
  </si>
  <si>
    <t>Machine Insurance</t>
  </si>
  <si>
    <t>Property Insurance</t>
  </si>
  <si>
    <t>Heat and Light</t>
  </si>
  <si>
    <t xml:space="preserve">Rent </t>
  </si>
  <si>
    <t>Power</t>
  </si>
  <si>
    <t>Machine Depreciation</t>
  </si>
  <si>
    <t>Supervision</t>
  </si>
  <si>
    <t>(a)</t>
  </si>
  <si>
    <t>Factory wide overhead absorption rate</t>
  </si>
  <si>
    <t>Total Overheads</t>
  </si>
  <si>
    <t>per direct labour hour</t>
  </si>
  <si>
    <t>Accept 8</t>
  </si>
  <si>
    <t>Total Direct Labour Hours</t>
  </si>
  <si>
    <t>Cutting</t>
  </si>
  <si>
    <t>Machining</t>
  </si>
  <si>
    <t>Packaging</t>
  </si>
  <si>
    <t>Maintenance</t>
  </si>
  <si>
    <t>Canteen</t>
  </si>
  <si>
    <t>Totals</t>
  </si>
  <si>
    <t>Indirect labour</t>
  </si>
  <si>
    <t>Direct Materials</t>
  </si>
  <si>
    <t>Area (sq m)</t>
  </si>
  <si>
    <t>No of employees</t>
  </si>
  <si>
    <t>Kilowatt hours</t>
  </si>
  <si>
    <t>Machinery at cost</t>
  </si>
  <si>
    <t>Direct machine hours</t>
  </si>
  <si>
    <t>Direct labour hours</t>
  </si>
  <si>
    <t xml:space="preserve">Task 1 (b) </t>
  </si>
  <si>
    <t>(b) (i)</t>
  </si>
  <si>
    <t>Overhead Analysis Statement/Sheet</t>
  </si>
  <si>
    <t>ü</t>
  </si>
  <si>
    <t>Basis</t>
  </si>
  <si>
    <t>Total</t>
  </si>
  <si>
    <t>Rate</t>
  </si>
  <si>
    <t>Allocated</t>
  </si>
  <si>
    <t>-</t>
  </si>
  <si>
    <t>Award 1 mark for heading, Indirect Labour and Indirect Materials</t>
  </si>
  <si>
    <t>Machine cost</t>
  </si>
  <si>
    <t>If Direct Materials are included, DNA first available mark</t>
  </si>
  <si>
    <t>Area</t>
  </si>
  <si>
    <t>If Total column omitted, DNA first available mark</t>
  </si>
  <si>
    <r>
      <rPr>
        <b/>
        <sz val="11"/>
        <color theme="1"/>
        <rFont val="Trebuchet MS"/>
        <family val="2"/>
      </rPr>
      <t>Award 2 marks</t>
    </r>
    <r>
      <rPr>
        <sz val="11"/>
        <color theme="1"/>
        <rFont val="Trebuchet MS"/>
        <family val="2"/>
      </rPr>
      <t xml:space="preserve"> for all 3 rows correct, </t>
    </r>
    <r>
      <rPr>
        <b/>
        <sz val="11"/>
        <color theme="1"/>
        <rFont val="Trebuchet MS"/>
        <family val="2"/>
      </rPr>
      <t xml:space="preserve">1 mark </t>
    </r>
    <r>
      <rPr>
        <sz val="11"/>
        <color theme="1"/>
        <rFont val="Trebuchet MS"/>
        <family val="2"/>
      </rPr>
      <t>for 2 rows correct</t>
    </r>
  </si>
  <si>
    <t>Kw Hrs</t>
  </si>
  <si>
    <t>No of Employees</t>
  </si>
  <si>
    <t>Total Department Overheads</t>
  </si>
  <si>
    <t>(b) (ii)</t>
  </si>
  <si>
    <t>Re-apportionment of Canteen</t>
  </si>
  <si>
    <t>(b) (iii)</t>
  </si>
  <si>
    <t>Re-apportionment of Maintenance</t>
  </si>
  <si>
    <t>Machinery cost</t>
  </si>
  <si>
    <t>Total Production Department Overheads</t>
  </si>
  <si>
    <t xml:space="preserve">Task 1 </t>
  </si>
  <si>
    <t>Overhead Absorption Rates</t>
  </si>
  <si>
    <t>(c)</t>
  </si>
  <si>
    <t>x 100</t>
  </si>
  <si>
    <t>of direct materials cost</t>
  </si>
  <si>
    <t>If % or £ not shown, do not award 1st mark</t>
  </si>
  <si>
    <t>per direct machine hour</t>
  </si>
  <si>
    <t>Direct Machine Hours</t>
  </si>
  <si>
    <t>Direct Labour Hours</t>
  </si>
  <si>
    <t>Task 1</t>
  </si>
  <si>
    <t>(d)</t>
  </si>
  <si>
    <t>Actual Direct Materials</t>
  </si>
  <si>
    <t>Actual Direct Machine Hours</t>
  </si>
  <si>
    <t>Actual Direct Labour Hours</t>
  </si>
  <si>
    <t>x Overhead Absorption Rate</t>
  </si>
  <si>
    <t>Overheads Charged</t>
  </si>
  <si>
    <t>If overheads charged figure is not based on overhead absorption rates calculated in 1 (c), DNA marks</t>
  </si>
  <si>
    <t>Less Actual Overheads (given)</t>
  </si>
  <si>
    <t>Overheads Over/Under Absorbed</t>
  </si>
  <si>
    <t>If actual overheads are compared to overhead analysis statement production department totals, DNA over/under absorbed marks</t>
  </si>
  <si>
    <t>Over</t>
  </si>
  <si>
    <t>Under</t>
  </si>
  <si>
    <t>Task 2 (a)</t>
  </si>
  <si>
    <t>Production Budget (for January to June)</t>
  </si>
  <si>
    <t>P</t>
  </si>
  <si>
    <t>January</t>
  </si>
  <si>
    <t>February</t>
  </si>
  <si>
    <t>March</t>
  </si>
  <si>
    <t>April</t>
  </si>
  <si>
    <t>May</t>
  </si>
  <si>
    <t>June</t>
  </si>
  <si>
    <t>Sales units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</si>
  <si>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heading, Opening and Closing Inventory labels and Sales row</t>
    </r>
  </si>
  <si>
    <r>
      <rPr>
        <sz val="11"/>
        <color rgb="FF000000"/>
        <rFont val="Trebuchet MS"/>
      </rPr>
      <t xml:space="preserve">Opening Inventory </t>
    </r>
    <r>
      <rPr>
        <b/>
        <sz val="11"/>
        <color rgb="FF000000"/>
        <rFont val="Trebuchet MS"/>
      </rPr>
      <t xml:space="preserve"> </t>
    </r>
    <r>
      <rPr>
        <b/>
        <sz val="11"/>
        <color rgb="FFFF0000"/>
        <rFont val="Wingdings"/>
      </rPr>
      <t>ü</t>
    </r>
  </si>
  <si>
    <r>
      <rPr>
        <b/>
        <sz val="11"/>
        <color theme="1"/>
        <rFont val="Trebuchet MS"/>
        <family val="2"/>
      </rPr>
      <t>* 1 mark</t>
    </r>
    <r>
      <rPr>
        <sz val="11"/>
        <color theme="1"/>
        <rFont val="Trebuchet MS"/>
        <family val="2"/>
      </rPr>
      <t xml:space="preserve"> for all highlighted figures</t>
    </r>
  </si>
  <si>
    <r>
      <rPr>
        <sz val="11"/>
        <color rgb="FF000000"/>
        <rFont val="Trebuchet MS"/>
      </rPr>
      <t xml:space="preserve">Closing Inventory </t>
    </r>
    <r>
      <rPr>
        <b/>
        <sz val="11"/>
        <color rgb="FFFF0000"/>
        <rFont val="Wingdings"/>
      </rPr>
      <t>ü</t>
    </r>
  </si>
  <si>
    <t>1*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</si>
  <si>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correct January Opening and June Closing Inventory</t>
    </r>
  </si>
  <si>
    <t>Production units</t>
  </si>
  <si>
    <r>
      <rPr>
        <b/>
        <sz val="11"/>
        <color rgb="FF000000"/>
        <rFont val="Trebuchet MS"/>
      </rPr>
      <t>1 mark</t>
    </r>
    <r>
      <rPr>
        <sz val="11"/>
        <color rgb="FF000000"/>
        <rFont val="Trebuchet MS"/>
      </rPr>
      <t xml:space="preserve"> for deducting Opening Inventory and adding Closing Inventory</t>
    </r>
  </si>
  <si>
    <t>If no Production Budget is prepared but production units are correctly shown in the Spreadsheet Template, award 1 mark</t>
  </si>
  <si>
    <t>If Production and Sales rows have been adapted into a Production Budget in the Spreadsheet Template, award 1 mark max for production units, if correct</t>
  </si>
  <si>
    <t>Production and Sales Units</t>
  </si>
  <si>
    <t>Max Mark</t>
  </si>
  <si>
    <t xml:space="preserve">Selling price per unit </t>
  </si>
  <si>
    <t>Material cost per unit</t>
  </si>
  <si>
    <t>Labour cost per unit</t>
  </si>
  <si>
    <t>Selling expenses per unit</t>
  </si>
  <si>
    <t>Cash Budget for 3 months March to May</t>
  </si>
  <si>
    <t>£</t>
  </si>
  <si>
    <t>Opening Balance</t>
  </si>
  <si>
    <t xml:space="preserve">Add Receipts </t>
  </si>
  <si>
    <t>Cash Sales</t>
  </si>
  <si>
    <t>Credit Sales - one month</t>
  </si>
  <si>
    <t>Credit Sales - 2 months</t>
  </si>
  <si>
    <t xml:space="preserve">Total Receipts </t>
  </si>
  <si>
    <t>Less Payments</t>
  </si>
  <si>
    <t>Materials</t>
  </si>
  <si>
    <t>Labour</t>
  </si>
  <si>
    <t xml:space="preserve">Variable overheads </t>
  </si>
  <si>
    <t>Fixed Costs</t>
  </si>
  <si>
    <t>Selling Expenses</t>
  </si>
  <si>
    <t>Total Payments</t>
  </si>
  <si>
    <t xml:space="preserve">Closing Balance </t>
  </si>
  <si>
    <t>1 mark for all highlighted data cells</t>
  </si>
  <si>
    <t>Formula must be replicated to gain marks</t>
  </si>
  <si>
    <t>Accept Named cells</t>
  </si>
  <si>
    <t>Add Receipts</t>
  </si>
  <si>
    <t>Credit Sales - 1 month</t>
  </si>
  <si>
    <t xml:space="preserve">2 all or nothing </t>
  </si>
  <si>
    <t>Total Receipts</t>
  </si>
  <si>
    <t xml:space="preserve">Variable Overheads </t>
  </si>
  <si>
    <t>2 all or nothing</t>
  </si>
  <si>
    <t>Accept =IF(D3&gt;4200,D3*3,D3*4)</t>
  </si>
  <si>
    <t xml:space="preserve">Total Payments </t>
  </si>
  <si>
    <t>Closing Balance</t>
  </si>
  <si>
    <t xml:space="preserve">1 data mark </t>
  </si>
  <si>
    <t xml:space="preserve">12 formulae marks </t>
  </si>
  <si>
    <t>Task 3</t>
  </si>
  <si>
    <r>
      <t xml:space="preserve">Income Statement of A and B Clothing for the year ended 31 December Year 9 </t>
    </r>
    <r>
      <rPr>
        <b/>
        <sz val="11"/>
        <color rgb="FFFF0000"/>
        <rFont val="Wingdings"/>
        <charset val="2"/>
      </rPr>
      <t>ü</t>
    </r>
  </si>
  <si>
    <t>Profit for the Year</t>
  </si>
  <si>
    <t>If Profit for the Year is adjusted for Interest on Loan DNA Heading, profit for the year, arithmetic and no extraneous mark</t>
  </si>
  <si>
    <t>Add Interest on Drawings</t>
  </si>
  <si>
    <t>Ashker</t>
  </si>
  <si>
    <t>Benton</t>
  </si>
  <si>
    <t>1</t>
  </si>
  <si>
    <t>DNA if wrong effect</t>
  </si>
  <si>
    <t>Less Interest on Equity</t>
  </si>
  <si>
    <t>Less Salary - Benton</t>
  </si>
  <si>
    <t>Residual Profit</t>
  </si>
  <si>
    <t>Share of Profit</t>
  </si>
  <si>
    <t>Ashker (60%)</t>
  </si>
  <si>
    <t>If Interest on Loan included as an Appropriation item, DNA Share of Profit mark. If Share of Profit is not included, DNA first available mark.</t>
  </si>
  <si>
    <t>Benton (40%)</t>
  </si>
  <si>
    <t>Heading, Profit for the Year, arithmetic and no extraneous (1)</t>
  </si>
  <si>
    <t xml:space="preserve">(b) </t>
  </si>
  <si>
    <r>
      <t xml:space="preserve">Current Account - Ashker </t>
    </r>
    <r>
      <rPr>
        <b/>
        <sz val="11"/>
        <color rgb="FFFF0000"/>
        <rFont val="Wingdings 2"/>
        <family val="1"/>
        <charset val="2"/>
      </rPr>
      <t>P</t>
    </r>
  </si>
  <si>
    <t>Date</t>
  </si>
  <si>
    <t xml:space="preserve">Details </t>
  </si>
  <si>
    <t>Dr</t>
  </si>
  <si>
    <t>Cr</t>
  </si>
  <si>
    <t>Balance</t>
  </si>
  <si>
    <t>1 January</t>
  </si>
  <si>
    <t>31 December</t>
  </si>
  <si>
    <t>Interest on Equity</t>
  </si>
  <si>
    <t>Award mark if corresponding entries in both Current Accounts is correct</t>
  </si>
  <si>
    <t>Interest on Loan</t>
  </si>
  <si>
    <t xml:space="preserve">Award mark for Interest on Loan and Salary </t>
  </si>
  <si>
    <t>Drawings</t>
  </si>
  <si>
    <t>Interest on Drawings</t>
  </si>
  <si>
    <r>
      <t xml:space="preserve">Current Account - Benton </t>
    </r>
    <r>
      <rPr>
        <b/>
        <sz val="11"/>
        <color rgb="FFFF0000"/>
        <rFont val="Wingdings 2"/>
        <family val="1"/>
        <charset val="2"/>
      </rPr>
      <t>P</t>
    </r>
  </si>
  <si>
    <t xml:space="preserve">Date </t>
  </si>
  <si>
    <t>Details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</si>
  <si>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all headings, labels, dates and opening balances</t>
    </r>
  </si>
  <si>
    <t>If running balance incorrect, DNA mark for headings, dates and opening balance, or next available mark</t>
  </si>
  <si>
    <t>If not shown as a ledger account, DNA mark for headings, dates and opening balance, and next available mark</t>
  </si>
  <si>
    <t>Salary</t>
  </si>
  <si>
    <r>
      <rPr>
        <sz val="11"/>
        <rFont val="Trebuchet MS"/>
        <family val="2"/>
      </rPr>
      <t xml:space="preserve">If Current Account shown as </t>
    </r>
    <r>
      <rPr>
        <b/>
        <sz val="11"/>
        <rFont val="Trebuchet MS"/>
        <family val="2"/>
      </rPr>
      <t>complete</t>
    </r>
    <r>
      <rPr>
        <sz val="11"/>
        <rFont val="Trebuchet MS"/>
        <family val="2"/>
      </rPr>
      <t xml:space="preserve"> reversal, award marks gained and divide by 2 (max 3)</t>
    </r>
  </si>
  <si>
    <t xml:space="preserve">If headed as Current Account, but includes an entry for Equity, DNA Interest on Equity mark </t>
  </si>
  <si>
    <t>If headed as Equity Account, and Equity shown as Opening Balance, award marks gained and divide by 2 (max 3)</t>
  </si>
  <si>
    <t>If Loan is included, DNA Interest on Loan and Salary mark</t>
  </si>
  <si>
    <t>(c) (i)</t>
  </si>
  <si>
    <t>Revaluation of Assets</t>
  </si>
  <si>
    <t>Increase in Property</t>
  </si>
  <si>
    <t>Decrease in Machinery</t>
  </si>
  <si>
    <r>
      <t>1 mark</t>
    </r>
    <r>
      <rPr>
        <sz val="11"/>
        <color theme="1"/>
        <rFont val="Trebuchet MS"/>
        <family val="2"/>
      </rPr>
      <t xml:space="preserve"> for Property increase and Machinery decrease</t>
    </r>
  </si>
  <si>
    <t>Increase in Inventory</t>
  </si>
  <si>
    <t>Decrease in Delivery Vans</t>
  </si>
  <si>
    <r>
      <t>1 mark</t>
    </r>
    <r>
      <rPr>
        <sz val="11"/>
        <color theme="1"/>
        <rFont val="Trebuchet MS"/>
        <family val="2"/>
      </rPr>
      <t xml:space="preserve"> for Inventory increase and Delivery Vans decrease</t>
    </r>
  </si>
  <si>
    <t>Revaluation expenses</t>
  </si>
  <si>
    <t xml:space="preserve">Profit on revaluation </t>
  </si>
  <si>
    <r>
      <t xml:space="preserve">1 mark </t>
    </r>
    <r>
      <rPr>
        <sz val="11"/>
        <color theme="1"/>
        <rFont val="Trebuchet MS"/>
        <family val="2"/>
      </rPr>
      <t>for Revaluation expenses and Profit on revaluation</t>
    </r>
  </si>
  <si>
    <t>(c) (ii)</t>
  </si>
  <si>
    <t>Profit sharing ratios</t>
  </si>
  <si>
    <t>Cameron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</si>
  <si>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all 3 percentages correct</t>
    </r>
  </si>
  <si>
    <t>Accept fractions 1/4, 9/20, 3/10</t>
  </si>
  <si>
    <t>(c) (iii)</t>
  </si>
  <si>
    <t>EQUITY ACCOUNTS</t>
  </si>
  <si>
    <t>Opening  Balance</t>
  </si>
  <si>
    <t>Add Share of Profit on revaluation</t>
  </si>
  <si>
    <t>Add Share of Goodwill</t>
  </si>
  <si>
    <t>Less Goodwill Written Off</t>
  </si>
  <si>
    <t>Updated Equity Balance</t>
  </si>
  <si>
    <r>
      <t>1 mark</t>
    </r>
    <r>
      <rPr>
        <sz val="11"/>
        <color theme="1"/>
        <rFont val="Trebuchet MS"/>
        <family val="2"/>
      </rPr>
      <t xml:space="preserve"> for Opening Balance and Updated Equity Balance</t>
    </r>
  </si>
  <si>
    <t>If any additional entry, DNA Updated Equity Balance mark</t>
  </si>
  <si>
    <t>Advantages of admitting a new partner:</t>
  </si>
  <si>
    <t>More ideas can be brought to the business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</si>
  <si>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each description</t>
    </r>
  </si>
  <si>
    <t>More equity is invested into the business</t>
  </si>
  <si>
    <t>There will be greater borrowing capacity</t>
  </si>
  <si>
    <t>There will be greater expertise/specialist knowledge</t>
  </si>
  <si>
    <t xml:space="preserve">The new partner may bring in new clients/customers </t>
  </si>
  <si>
    <t>The risk is shared between more partners</t>
  </si>
  <si>
    <t>A wider range of skills is brought to the business</t>
  </si>
  <si>
    <t>The workload is shared between more partners</t>
  </si>
  <si>
    <r>
      <rPr>
        <b/>
        <sz val="11"/>
        <color theme="1"/>
        <rFont val="Trebuchet MS"/>
        <family val="2"/>
      </rPr>
      <t>1 mark</t>
    </r>
    <r>
      <rPr>
        <sz val="11"/>
        <color theme="1"/>
        <rFont val="Trebuchet MS"/>
        <family val="2"/>
      </rPr>
      <t xml:space="preserve"> for each, including over/under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</si>
</sst>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£&quot;#,##0;\-&quot;£&quot;#,##0"/>
    <numFmt numFmtId="8" formatCode="&quot;£&quot;#,##0.00;[Red]\-&quot;£&quot;#,##0.00"/>
    <numFmt numFmtId="43" formatCode="_-* #,##0.00_-;\-* #,##0.00_-;_-* &quot;-&quot;??_-;_-@_-"/>
    <numFmt numFmtId="164" formatCode="_-* #,##0_-;\-* #,##0_-;_-* &quot;-&quot;??_-;_-@_-"/>
    <numFmt numFmtId="165" formatCode="&quot;£&quot;#,##0.00"/>
    <numFmt numFmtId="166" formatCode="&quot;£&quot;#,##0"/>
    <numFmt numFmtId="167" formatCode="#,##0.00_ ;\-#,##0.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mic Sans MS"/>
      <family val="4"/>
    </font>
    <font>
      <sz val="8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b/>
      <sz val="11"/>
      <color theme="1"/>
      <name val="Trebuchet MS"/>
      <family val="2"/>
    </font>
    <font>
      <u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  <font>
      <b/>
      <sz val="11"/>
      <color rgb="FFFF0000"/>
      <name val="Trebuchet MS"/>
      <family val="2"/>
    </font>
    <font>
      <b/>
      <sz val="11"/>
      <color rgb="FFFF0000"/>
      <name val="Wingdings 2"/>
      <family val="1"/>
      <charset val="2"/>
    </font>
    <font>
      <u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Trebuchet MS"/>
      <family val="2"/>
    </font>
    <font>
      <sz val="11"/>
      <color rgb="FFFF0000"/>
      <name val="Wingdings"/>
      <charset val="2"/>
    </font>
    <font>
      <b/>
      <sz val="11"/>
      <color rgb="FFFF0000"/>
      <name val="Wingdings"/>
      <charset val="2"/>
    </font>
    <font>
      <b/>
      <sz val="11"/>
      <color theme="1"/>
      <name val="Calibri"/>
      <family val="2"/>
      <scheme val="minor"/>
    </font>
    <font>
      <sz val="11"/>
      <color rgb="FF000000"/>
      <name val="Trebuchet MS"/>
    </font>
    <font>
      <b/>
      <sz val="11"/>
      <color rgb="FF000000"/>
      <name val="Trebuchet MS"/>
    </font>
    <font>
      <b/>
      <sz val="11"/>
      <color rgb="FFFF0000"/>
      <name val="Wingdings"/>
    </font>
    <font>
      <sz val="11"/>
      <color rgb="FF242424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1" applyNumberFormat="1" applyFont="1" applyBorder="1"/>
    <xf numFmtId="3" fontId="4" fillId="0" borderId="0" xfId="0" applyNumberFormat="1" applyFont="1"/>
    <xf numFmtId="164" fontId="4" fillId="0" borderId="0" xfId="1" applyNumberFormat="1" applyFont="1" applyAlignment="1"/>
    <xf numFmtId="164" fontId="4" fillId="0" borderId="0" xfId="1" applyNumberFormat="1" applyFont="1"/>
    <xf numFmtId="164" fontId="8" fillId="0" borderId="0" xfId="1" applyNumberFormat="1" applyFont="1"/>
    <xf numFmtId="164" fontId="4" fillId="0" borderId="0" xfId="1" applyNumberFormat="1" applyFont="1" applyBorder="1"/>
    <xf numFmtId="1" fontId="7" fillId="0" borderId="0" xfId="1" applyNumberFormat="1" applyFont="1" applyBorder="1"/>
    <xf numFmtId="164" fontId="9" fillId="0" borderId="0" xfId="1" applyNumberFormat="1" applyFont="1" applyBorder="1" applyAlignment="1"/>
    <xf numFmtId="164" fontId="8" fillId="0" borderId="0" xfId="1" applyNumberFormat="1" applyFont="1" applyBorder="1"/>
    <xf numFmtId="164" fontId="4" fillId="0" borderId="1" xfId="1" applyNumberFormat="1" applyFont="1" applyBorder="1"/>
    <xf numFmtId="164" fontId="4" fillId="0" borderId="3" xfId="1" applyNumberFormat="1" applyFont="1" applyBorder="1"/>
    <xf numFmtId="164" fontId="4" fillId="0" borderId="0" xfId="1" applyNumberFormat="1" applyFont="1" applyBorder="1" applyAlignment="1"/>
    <xf numFmtId="164" fontId="4" fillId="0" borderId="0" xfId="1" applyNumberFormat="1" applyFont="1" applyBorder="1" applyAlignment="1">
      <alignment horizontal="left"/>
    </xf>
    <xf numFmtId="1" fontId="4" fillId="0" borderId="0" xfId="1" applyNumberFormat="1" applyFont="1" applyBorder="1"/>
    <xf numFmtId="164" fontId="7" fillId="0" borderId="0" xfId="1" applyNumberFormat="1" applyFont="1" applyBorder="1" applyAlignment="1"/>
    <xf numFmtId="164" fontId="6" fillId="0" borderId="0" xfId="1" applyNumberFormat="1" applyFont="1" applyBorder="1"/>
    <xf numFmtId="5" fontId="5" fillId="0" borderId="0" xfId="1" applyNumberFormat="1" applyFont="1" applyBorder="1"/>
    <xf numFmtId="9" fontId="4" fillId="0" borderId="0" xfId="2" applyFont="1" applyBorder="1"/>
    <xf numFmtId="9" fontId="4" fillId="0" borderId="0" xfId="0" applyNumberFormat="1" applyFont="1"/>
    <xf numFmtId="9" fontId="4" fillId="0" borderId="0" xfId="2" applyFont="1"/>
    <xf numFmtId="0" fontId="4" fillId="0" borderId="4" xfId="0" applyFont="1" applyBorder="1"/>
    <xf numFmtId="0" fontId="11" fillId="0" borderId="0" xfId="0" applyFont="1"/>
    <xf numFmtId="0" fontId="12" fillId="0" borderId="0" xfId="0" applyFont="1"/>
    <xf numFmtId="166" fontId="4" fillId="0" borderId="0" xfId="0" applyNumberFormat="1" applyFont="1"/>
    <xf numFmtId="166" fontId="4" fillId="0" borderId="2" xfId="0" applyNumberFormat="1" applyFont="1" applyBorder="1"/>
    <xf numFmtId="164" fontId="4" fillId="0" borderId="4" xfId="1" applyNumberFormat="1" applyFont="1" applyBorder="1"/>
    <xf numFmtId="165" fontId="4" fillId="0" borderId="4" xfId="1" applyNumberFormat="1" applyFont="1" applyBorder="1"/>
    <xf numFmtId="165" fontId="10" fillId="0" borderId="4" xfId="1" applyNumberFormat="1" applyFont="1" applyBorder="1"/>
    <xf numFmtId="0" fontId="4" fillId="0" borderId="4" xfId="0" applyFont="1" applyBorder="1" applyAlignment="1">
      <alignment vertical="center" wrapText="1"/>
    </xf>
    <xf numFmtId="166" fontId="4" fillId="0" borderId="4" xfId="0" applyNumberFormat="1" applyFont="1" applyBorder="1"/>
    <xf numFmtId="164" fontId="4" fillId="0" borderId="4" xfId="1" applyNumberFormat="1" applyFont="1" applyBorder="1" applyAlignment="1">
      <alignment vertical="center" wrapText="1"/>
    </xf>
    <xf numFmtId="164" fontId="4" fillId="0" borderId="0" xfId="0" applyNumberFormat="1" applyFont="1"/>
    <xf numFmtId="164" fontId="4" fillId="0" borderId="2" xfId="1" applyNumberFormat="1" applyFont="1" applyBorder="1"/>
    <xf numFmtId="166" fontId="4" fillId="0" borderId="2" xfId="1" applyNumberFormat="1" applyFont="1" applyBorder="1"/>
    <xf numFmtId="1" fontId="7" fillId="0" borderId="0" xfId="1" applyNumberFormat="1" applyFont="1"/>
    <xf numFmtId="0" fontId="8" fillId="0" borderId="0" xfId="0" applyFont="1"/>
    <xf numFmtId="166" fontId="4" fillId="0" borderId="0" xfId="1" applyNumberFormat="1" applyFont="1" applyBorder="1"/>
    <xf numFmtId="164" fontId="7" fillId="0" borderId="0" xfId="1" applyNumberFormat="1" applyFont="1" applyBorder="1"/>
    <xf numFmtId="1" fontId="7" fillId="0" borderId="0" xfId="0" applyNumberFormat="1" applyFont="1"/>
    <xf numFmtId="164" fontId="12" fillId="0" borderId="0" xfId="1" applyNumberFormat="1" applyFont="1"/>
    <xf numFmtId="0" fontId="4" fillId="0" borderId="1" xfId="0" applyFont="1" applyBorder="1"/>
    <xf numFmtId="0" fontId="12" fillId="0" borderId="4" xfId="0" applyFont="1" applyBorder="1"/>
    <xf numFmtId="0" fontId="4" fillId="0" borderId="4" xfId="1" applyNumberFormat="1" applyFont="1" applyBorder="1" applyAlignment="1">
      <alignment vertical="top" wrapText="1"/>
    </xf>
    <xf numFmtId="0" fontId="4" fillId="0" borderId="4" xfId="1" applyNumberFormat="1" applyFont="1" applyBorder="1" applyAlignment="1">
      <alignment vertical="center" wrapText="1"/>
    </xf>
    <xf numFmtId="166" fontId="4" fillId="0" borderId="1" xfId="0" applyNumberFormat="1" applyFont="1" applyBorder="1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/>
    <xf numFmtId="164" fontId="4" fillId="2" borderId="0" xfId="1" applyNumberFormat="1" applyFont="1" applyFill="1"/>
    <xf numFmtId="164" fontId="4" fillId="2" borderId="1" xfId="1" applyNumberFormat="1" applyFont="1" applyFill="1" applyBorder="1"/>
    <xf numFmtId="164" fontId="4" fillId="3" borderId="0" xfId="1" applyNumberFormat="1" applyFont="1" applyFill="1"/>
    <xf numFmtId="164" fontId="4" fillId="3" borderId="1" xfId="1" applyNumberFormat="1" applyFont="1" applyFill="1" applyBorder="1"/>
    <xf numFmtId="49" fontId="12" fillId="0" borderId="0" xfId="0" applyNumberFormat="1" applyFont="1" applyAlignment="1">
      <alignment horizontal="right"/>
    </xf>
    <xf numFmtId="0" fontId="7" fillId="0" borderId="0" xfId="0" applyFont="1"/>
    <xf numFmtId="164" fontId="4" fillId="0" borderId="4" xfId="1" applyNumberFormat="1" applyFont="1" applyBorder="1" applyAlignment="1">
      <alignment vertical="center"/>
    </xf>
    <xf numFmtId="164" fontId="4" fillId="0" borderId="4" xfId="1" applyNumberFormat="1" applyFont="1" applyBorder="1" applyAlignment="1">
      <alignment horizontal="left"/>
    </xf>
    <xf numFmtId="0" fontId="4" fillId="0" borderId="0" xfId="0" applyFont="1" applyAlignment="1">
      <alignment vertic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164" fontId="4" fillId="0" borderId="4" xfId="1" applyNumberFormat="1" applyFont="1" applyBorder="1" applyAlignment="1">
      <alignment horizontal="right" vertical="center" wrapText="1"/>
    </xf>
    <xf numFmtId="1" fontId="4" fillId="0" borderId="4" xfId="0" applyNumberFormat="1" applyFont="1" applyBorder="1" applyAlignment="1">
      <alignment horizontal="right" vertical="center" wrapText="1"/>
    </xf>
    <xf numFmtId="0" fontId="14" fillId="0" borderId="0" xfId="0" applyFont="1"/>
    <xf numFmtId="0" fontId="15" fillId="0" borderId="0" xfId="0" applyFont="1"/>
    <xf numFmtId="164" fontId="11" fillId="0" borderId="0" xfId="1" applyNumberFormat="1" applyFont="1" applyAlignment="1">
      <alignment horizontal="right"/>
    </xf>
    <xf numFmtId="164" fontId="7" fillId="0" borderId="0" xfId="1" applyNumberFormat="1" applyFont="1"/>
    <xf numFmtId="164" fontId="12" fillId="0" borderId="0" xfId="1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10" fillId="0" borderId="0" xfId="0" applyFont="1"/>
    <xf numFmtId="0" fontId="12" fillId="0" borderId="0" xfId="0" applyFont="1" applyAlignment="1">
      <alignment horizontal="right"/>
    </xf>
    <xf numFmtId="0" fontId="4" fillId="0" borderId="0" xfId="0" applyFont="1" applyAlignment="1">
      <alignment horizontal="left" vertical="center" indent="4"/>
    </xf>
    <xf numFmtId="0" fontId="13" fillId="0" borderId="0" xfId="0" applyFont="1" applyAlignment="1">
      <alignment horizontal="left"/>
    </xf>
    <xf numFmtId="0" fontId="7" fillId="0" borderId="0" xfId="1" applyNumberFormat="1" applyFont="1" applyBorder="1" applyAlignment="1"/>
    <xf numFmtId="0" fontId="4" fillId="0" borderId="0" xfId="1" applyNumberFormat="1" applyFont="1" applyBorder="1"/>
    <xf numFmtId="164" fontId="4" fillId="2" borderId="0" xfId="1" applyNumberFormat="1" applyFont="1" applyFill="1" applyBorder="1"/>
    <xf numFmtId="43" fontId="4" fillId="0" borderId="0" xfId="1" applyFont="1" applyBorder="1"/>
    <xf numFmtId="49" fontId="7" fillId="0" borderId="0" xfId="1" applyNumberFormat="1" applyFont="1" applyBorder="1" applyAlignment="1"/>
    <xf numFmtId="49" fontId="4" fillId="0" borderId="0" xfId="1" applyNumberFormat="1" applyFont="1" applyAlignment="1"/>
    <xf numFmtId="165" fontId="4" fillId="2" borderId="0" xfId="1" applyNumberFormat="1" applyFont="1" applyFill="1" applyBorder="1"/>
    <xf numFmtId="165" fontId="4" fillId="2" borderId="0" xfId="0" applyNumberFormat="1" applyFont="1" applyFill="1"/>
    <xf numFmtId="167" fontId="4" fillId="2" borderId="0" xfId="1" applyNumberFormat="1" applyFont="1" applyFill="1" applyBorder="1"/>
    <xf numFmtId="167" fontId="4" fillId="0" borderId="0" xfId="1" applyNumberFormat="1" applyFont="1" applyBorder="1"/>
    <xf numFmtId="167" fontId="7" fillId="0" borderId="0" xfId="1" applyNumberFormat="1" applyFont="1" applyBorder="1"/>
    <xf numFmtId="167" fontId="4" fillId="0" borderId="1" xfId="1" applyNumberFormat="1" applyFont="1" applyBorder="1"/>
    <xf numFmtId="167" fontId="4" fillId="0" borderId="0" xfId="1" applyNumberFormat="1" applyFont="1"/>
    <xf numFmtId="167" fontId="4" fillId="0" borderId="2" xfId="1" applyNumberFormat="1" applyFont="1" applyBorder="1"/>
    <xf numFmtId="9" fontId="4" fillId="0" borderId="4" xfId="0" applyNumberFormat="1" applyFont="1" applyBorder="1" applyAlignment="1">
      <alignment vertical="center" wrapText="1"/>
    </xf>
    <xf numFmtId="8" fontId="4" fillId="0" borderId="4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166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right"/>
    </xf>
    <xf numFmtId="0" fontId="12" fillId="0" borderId="4" xfId="0" applyFont="1" applyBorder="1" applyAlignment="1">
      <alignment horizontal="left"/>
    </xf>
    <xf numFmtId="0" fontId="0" fillId="0" borderId="4" xfId="0" applyBorder="1"/>
    <xf numFmtId="164" fontId="4" fillId="0" borderId="0" xfId="1" applyNumberFormat="1" applyFont="1" applyFill="1"/>
    <xf numFmtId="164" fontId="4" fillId="0" borderId="0" xfId="1" applyNumberFormat="1" applyFont="1" applyFill="1" applyBorder="1"/>
    <xf numFmtId="166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9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7" fillId="0" borderId="5" xfId="0" applyFont="1" applyBorder="1"/>
    <xf numFmtId="0" fontId="18" fillId="0" borderId="5" xfId="0" applyFont="1" applyBorder="1"/>
    <xf numFmtId="0" fontId="18" fillId="0" borderId="0" xfId="0" applyFont="1"/>
    <xf numFmtId="0" fontId="22" fillId="0" borderId="0" xfId="0" applyFont="1"/>
    <xf numFmtId="0" fontId="20" fillId="0" borderId="0" xfId="0" applyFont="1"/>
    <xf numFmtId="164" fontId="4" fillId="0" borderId="1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49" fontId="4" fillId="0" borderId="0" xfId="0" applyNumberFormat="1" applyFont="1"/>
    <xf numFmtId="0" fontId="23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 wrapText="1"/>
    </xf>
    <xf numFmtId="164" fontId="4" fillId="0" borderId="4" xfId="1" applyNumberFormat="1" applyFont="1" applyBorder="1" applyAlignment="1">
      <alignment vertical="center"/>
    </xf>
    <xf numFmtId="164" fontId="4" fillId="0" borderId="4" xfId="1" applyNumberFormat="1" applyFont="1" applyBorder="1" applyAlignment="1">
      <alignment horizontal="left" vertical="center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49" fontId="4" fillId="0" borderId="0" xfId="1" applyNumberFormat="1" applyFont="1" applyBorder="1" applyAlignment="1">
      <alignment vertical="top" wrapText="1"/>
    </xf>
    <xf numFmtId="0" fontId="7" fillId="0" borderId="0" xfId="1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64" fontId="7" fillId="0" borderId="0" xfId="1" applyNumberFormat="1" applyFont="1" applyBorder="1" applyAlignment="1">
      <alignment horizontal="left"/>
    </xf>
    <xf numFmtId="0" fontId="7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E1CF-AC58-465E-A946-ADF4DCC02EFB}">
  <sheetPr>
    <pageSetUpPr fitToPage="1"/>
  </sheetPr>
  <dimension ref="A1:R86"/>
  <sheetViews>
    <sheetView topLeftCell="A26" zoomScaleNormal="100" workbookViewId="0">
      <selection activeCell="C28" sqref="C28"/>
    </sheetView>
  </sheetViews>
  <sheetFormatPr defaultColWidth="8.6640625" defaultRowHeight="19.5" customHeight="1"/>
  <cols>
    <col min="1" max="1" width="8.6640625" style="2"/>
    <col min="2" max="2" width="21.44140625" style="2" customWidth="1"/>
    <col min="3" max="3" width="20.6640625" style="2" customWidth="1"/>
    <col min="4" max="4" width="16.88671875" style="2" customWidth="1"/>
    <col min="5" max="5" width="12.44140625" style="2" customWidth="1"/>
    <col min="6" max="6" width="13" style="2" customWidth="1"/>
    <col min="7" max="7" width="11" style="2" customWidth="1"/>
    <col min="8" max="8" width="11.44140625" style="2" customWidth="1"/>
    <col min="9" max="9" width="13.5546875" style="2" customWidth="1"/>
    <col min="10" max="10" width="12.88671875" style="2" customWidth="1"/>
    <col min="11" max="11" width="8.33203125" style="2" bestFit="1" customWidth="1"/>
    <col min="12" max="12" width="8.88671875" style="55" customWidth="1"/>
    <col min="13" max="13" width="9.5546875" style="2" bestFit="1" customWidth="1"/>
    <col min="14" max="16384" width="8.6640625" style="2"/>
  </cols>
  <sheetData>
    <row r="1" spans="1:13" s="55" customFormat="1" ht="28.8">
      <c r="A1" s="55" t="s">
        <v>0</v>
      </c>
      <c r="K1" s="25" t="s">
        <v>1</v>
      </c>
      <c r="L1" s="103" t="s">
        <v>2</v>
      </c>
      <c r="M1" s="55" t="s">
        <v>3</v>
      </c>
    </row>
    <row r="2" spans="1:13" ht="19.5" hidden="1" customHeight="1">
      <c r="B2" s="58" t="s">
        <v>4</v>
      </c>
      <c r="C2" s="26">
        <v>69200</v>
      </c>
      <c r="J2" s="55">
        <v>20</v>
      </c>
    </row>
    <row r="3" spans="1:13" ht="19.5" hidden="1" customHeight="1">
      <c r="B3" s="58" t="s">
        <v>5</v>
      </c>
      <c r="C3" s="26">
        <v>9000</v>
      </c>
    </row>
    <row r="4" spans="1:13" ht="19.5" hidden="1" customHeight="1">
      <c r="B4" s="58" t="s">
        <v>6</v>
      </c>
      <c r="C4" s="26">
        <v>6000</v>
      </c>
    </row>
    <row r="5" spans="1:13" ht="19.5" hidden="1" customHeight="1">
      <c r="B5" s="58" t="s">
        <v>7</v>
      </c>
      <c r="C5" s="26">
        <v>16000</v>
      </c>
    </row>
    <row r="6" spans="1:13" ht="19.5" hidden="1" customHeight="1">
      <c r="B6" s="58" t="s">
        <v>8</v>
      </c>
      <c r="C6" s="26">
        <v>32000</v>
      </c>
    </row>
    <row r="7" spans="1:13" ht="19.5" hidden="1" customHeight="1">
      <c r="B7" s="58" t="s">
        <v>9</v>
      </c>
      <c r="C7" s="26">
        <v>48000</v>
      </c>
    </row>
    <row r="8" spans="1:13" ht="19.5" hidden="1" customHeight="1">
      <c r="B8" s="58" t="s">
        <v>10</v>
      </c>
      <c r="C8" s="26">
        <v>6000</v>
      </c>
    </row>
    <row r="9" spans="1:13" ht="19.5" hidden="1" customHeight="1">
      <c r="B9" s="58" t="s">
        <v>11</v>
      </c>
      <c r="C9" s="26">
        <v>6000</v>
      </c>
    </row>
    <row r="10" spans="1:13" ht="19.5" hidden="1" customHeight="1">
      <c r="B10" s="58" t="s">
        <v>12</v>
      </c>
      <c r="C10" s="26">
        <v>25000</v>
      </c>
    </row>
    <row r="11" spans="1:13" ht="19.5" hidden="1" customHeight="1" thickBot="1">
      <c r="B11" s="58"/>
      <c r="C11" s="27">
        <f>SUM(C2:C10)</f>
        <v>217200</v>
      </c>
    </row>
    <row r="12" spans="1:13" ht="19.5" customHeight="1">
      <c r="B12" s="58"/>
      <c r="L12" s="55">
        <v>20</v>
      </c>
    </row>
    <row r="13" spans="1:13" ht="19.5" customHeight="1">
      <c r="A13" s="2" t="s">
        <v>13</v>
      </c>
      <c r="B13" s="58" t="s">
        <v>14</v>
      </c>
      <c r="D13" s="43" t="s">
        <v>15</v>
      </c>
      <c r="F13" s="47">
        <v>217200</v>
      </c>
      <c r="G13" s="59">
        <f>F13/F14</f>
        <v>8</v>
      </c>
      <c r="H13" s="2" t="s">
        <v>16</v>
      </c>
      <c r="J13" s="59"/>
      <c r="K13" s="25">
        <v>1</v>
      </c>
      <c r="L13" s="55">
        <v>1</v>
      </c>
      <c r="M13" s="2" t="s">
        <v>17</v>
      </c>
    </row>
    <row r="14" spans="1:13" ht="18.75" customHeight="1">
      <c r="D14" s="117" t="s">
        <v>18</v>
      </c>
      <c r="E14" s="117"/>
      <c r="F14" s="4">
        <v>27150</v>
      </c>
    </row>
    <row r="15" spans="1:13" ht="19.5" customHeight="1">
      <c r="B15" s="58"/>
    </row>
    <row r="16" spans="1:13" ht="19.5" hidden="1" customHeight="1">
      <c r="B16" s="31"/>
      <c r="C16" s="31" t="s">
        <v>19</v>
      </c>
      <c r="D16" s="31" t="s">
        <v>20</v>
      </c>
      <c r="E16" s="31" t="s">
        <v>21</v>
      </c>
      <c r="F16" s="31" t="s">
        <v>22</v>
      </c>
      <c r="G16" s="31" t="s">
        <v>23</v>
      </c>
      <c r="H16" s="31" t="s">
        <v>24</v>
      </c>
    </row>
    <row r="17" spans="1:18" ht="19.5" hidden="1" customHeight="1">
      <c r="B17" s="31" t="s">
        <v>25</v>
      </c>
      <c r="C17" s="61">
        <v>13300</v>
      </c>
      <c r="D17" s="61">
        <v>15650</v>
      </c>
      <c r="E17" s="61">
        <v>19075</v>
      </c>
      <c r="F17" s="61">
        <v>13055</v>
      </c>
      <c r="G17" s="61">
        <v>8120</v>
      </c>
      <c r="H17" s="61">
        <f t="shared" ref="H17:H25" si="0">SUM(C17:G17)</f>
        <v>69200</v>
      </c>
    </row>
    <row r="18" spans="1:18" ht="19.5" hidden="1" customHeight="1">
      <c r="B18" s="31" t="s">
        <v>26</v>
      </c>
      <c r="C18" s="61">
        <v>40000</v>
      </c>
      <c r="D18" s="61">
        <v>5000</v>
      </c>
      <c r="E18" s="61">
        <v>10000</v>
      </c>
      <c r="F18" s="61">
        <v>6000</v>
      </c>
      <c r="G18" s="61">
        <v>12000</v>
      </c>
      <c r="H18" s="61">
        <f t="shared" si="0"/>
        <v>73000</v>
      </c>
    </row>
    <row r="19" spans="1:18" ht="19.5" hidden="1" customHeight="1">
      <c r="B19" s="31" t="s">
        <v>5</v>
      </c>
      <c r="C19" s="61">
        <v>4000</v>
      </c>
      <c r="D19" s="61">
        <v>2000</v>
      </c>
      <c r="E19" s="61">
        <v>3000</v>
      </c>
      <c r="F19" s="61"/>
      <c r="G19" s="61"/>
      <c r="H19" s="61">
        <f t="shared" si="0"/>
        <v>9000</v>
      </c>
    </row>
    <row r="20" spans="1:18" ht="19.5" hidden="1" customHeight="1">
      <c r="B20" s="31" t="s">
        <v>27</v>
      </c>
      <c r="C20" s="62">
        <v>15000</v>
      </c>
      <c r="D20" s="62">
        <v>12000</v>
      </c>
      <c r="E20" s="62">
        <v>3000</v>
      </c>
      <c r="F20" s="62">
        <v>500</v>
      </c>
      <c r="G20" s="62">
        <v>1500</v>
      </c>
      <c r="H20" s="62">
        <f t="shared" si="0"/>
        <v>32000</v>
      </c>
    </row>
    <row r="21" spans="1:18" ht="19.5" hidden="1" customHeight="1">
      <c r="B21" s="31" t="s">
        <v>28</v>
      </c>
      <c r="C21" s="63">
        <v>200</v>
      </c>
      <c r="D21" s="63">
        <v>100</v>
      </c>
      <c r="E21" s="63">
        <v>50</v>
      </c>
      <c r="F21" s="63">
        <v>10</v>
      </c>
      <c r="G21" s="63">
        <v>40</v>
      </c>
      <c r="H21" s="63">
        <f t="shared" si="0"/>
        <v>400</v>
      </c>
    </row>
    <row r="22" spans="1:18" ht="19.5" hidden="1" customHeight="1">
      <c r="B22" s="31" t="s">
        <v>29</v>
      </c>
      <c r="C22" s="62">
        <v>10000</v>
      </c>
      <c r="D22" s="62">
        <v>8000</v>
      </c>
      <c r="E22" s="62">
        <v>2000</v>
      </c>
      <c r="F22" s="62"/>
      <c r="G22" s="62"/>
      <c r="H22" s="62">
        <f t="shared" si="0"/>
        <v>20000</v>
      </c>
    </row>
    <row r="23" spans="1:18" ht="19.5" hidden="1" customHeight="1">
      <c r="B23" s="31" t="s">
        <v>30</v>
      </c>
      <c r="C23" s="61">
        <v>30000</v>
      </c>
      <c r="D23" s="61">
        <v>25000</v>
      </c>
      <c r="E23" s="61">
        <v>5000</v>
      </c>
      <c r="F23" s="61"/>
      <c r="G23" s="61"/>
      <c r="H23" s="61">
        <f t="shared" si="0"/>
        <v>60000</v>
      </c>
      <c r="J23" s="60"/>
      <c r="K23" s="60"/>
      <c r="L23" s="98"/>
      <c r="M23" s="60"/>
      <c r="N23" s="60"/>
    </row>
    <row r="24" spans="1:18" ht="19.5" hidden="1" customHeight="1">
      <c r="B24" s="31" t="s">
        <v>31</v>
      </c>
      <c r="C24" s="62">
        <v>6000</v>
      </c>
      <c r="D24" s="62">
        <v>3000</v>
      </c>
      <c r="E24" s="62">
        <v>1000</v>
      </c>
      <c r="F24" s="62">
        <v>500</v>
      </c>
      <c r="G24" s="62"/>
      <c r="H24" s="62">
        <f t="shared" si="0"/>
        <v>10500</v>
      </c>
    </row>
    <row r="25" spans="1:18" ht="19.5" hidden="1" customHeight="1">
      <c r="B25" s="31" t="s">
        <v>32</v>
      </c>
      <c r="C25" s="62">
        <v>9000</v>
      </c>
      <c r="D25" s="62">
        <v>6350</v>
      </c>
      <c r="E25" s="62">
        <v>7000</v>
      </c>
      <c r="F25" s="62">
        <v>1800</v>
      </c>
      <c r="G25" s="62">
        <v>3000</v>
      </c>
      <c r="H25" s="62">
        <f t="shared" si="0"/>
        <v>27150</v>
      </c>
    </row>
    <row r="28" spans="1:18" s="55" customFormat="1" ht="28.8">
      <c r="A28" s="55" t="s">
        <v>33</v>
      </c>
      <c r="K28" s="25" t="s">
        <v>1</v>
      </c>
      <c r="L28" s="103" t="s">
        <v>2</v>
      </c>
      <c r="M28" s="55" t="s">
        <v>3</v>
      </c>
    </row>
    <row r="29" spans="1:18" ht="19.5" customHeight="1">
      <c r="A29" s="2" t="s">
        <v>34</v>
      </c>
      <c r="B29" s="2" t="s">
        <v>35</v>
      </c>
      <c r="D29" s="106" t="s">
        <v>36</v>
      </c>
      <c r="L29" s="55">
        <v>10</v>
      </c>
    </row>
    <row r="31" spans="1:18" ht="19.5" customHeight="1">
      <c r="B31" s="31"/>
      <c r="C31" s="23" t="s">
        <v>37</v>
      </c>
      <c r="D31" s="23" t="s">
        <v>38</v>
      </c>
      <c r="E31" s="23" t="s">
        <v>39</v>
      </c>
      <c r="F31" s="31" t="s">
        <v>19</v>
      </c>
      <c r="G31" s="31" t="s">
        <v>20</v>
      </c>
      <c r="H31" s="31" t="s">
        <v>21</v>
      </c>
      <c r="I31" s="31" t="s">
        <v>22</v>
      </c>
      <c r="J31" s="31" t="s">
        <v>23</v>
      </c>
      <c r="K31" s="23"/>
    </row>
    <row r="32" spans="1:18" ht="19.5" customHeight="1">
      <c r="B32" s="56" t="s">
        <v>4</v>
      </c>
      <c r="C32" s="28" t="s">
        <v>40</v>
      </c>
      <c r="D32" s="28">
        <f>H17</f>
        <v>69200</v>
      </c>
      <c r="E32" s="28" t="s">
        <v>41</v>
      </c>
      <c r="F32" s="33">
        <f>C17</f>
        <v>13300</v>
      </c>
      <c r="G32" s="33">
        <f>D17</f>
        <v>15650</v>
      </c>
      <c r="H32" s="33">
        <f>E17</f>
        <v>19075</v>
      </c>
      <c r="I32" s="33">
        <f>F17</f>
        <v>13055</v>
      </c>
      <c r="J32" s="33">
        <f>G17</f>
        <v>8120</v>
      </c>
      <c r="K32" s="105" t="s">
        <v>36</v>
      </c>
      <c r="M32" s="118" t="s">
        <v>42</v>
      </c>
      <c r="N32" s="118"/>
      <c r="O32" s="118"/>
      <c r="P32" s="118"/>
      <c r="Q32" s="118"/>
      <c r="R32" s="118"/>
    </row>
    <row r="33" spans="1:18" ht="19.5" customHeight="1">
      <c r="B33" s="56" t="s">
        <v>5</v>
      </c>
      <c r="C33" s="28" t="s">
        <v>40</v>
      </c>
      <c r="D33" s="28">
        <v>9000</v>
      </c>
      <c r="E33" s="28" t="s">
        <v>41</v>
      </c>
      <c r="F33" s="33">
        <f>C19</f>
        <v>4000</v>
      </c>
      <c r="G33" s="33">
        <f>D19</f>
        <v>2000</v>
      </c>
      <c r="H33" s="33">
        <f>E19</f>
        <v>3000</v>
      </c>
      <c r="I33" s="33">
        <f>F19</f>
        <v>0</v>
      </c>
      <c r="J33" s="33">
        <f>G19</f>
        <v>0</v>
      </c>
      <c r="K33" s="44">
        <v>1</v>
      </c>
      <c r="M33" s="118"/>
      <c r="N33" s="118"/>
      <c r="O33" s="118"/>
      <c r="P33" s="118"/>
      <c r="Q33" s="118"/>
      <c r="R33" s="118"/>
    </row>
    <row r="34" spans="1:18" ht="19.5" customHeight="1">
      <c r="B34" s="56" t="s">
        <v>6</v>
      </c>
      <c r="C34" s="28" t="s">
        <v>43</v>
      </c>
      <c r="D34" s="28">
        <f>C4</f>
        <v>6000</v>
      </c>
      <c r="E34" s="29">
        <f>D34/H23</f>
        <v>0.1</v>
      </c>
      <c r="F34" s="33">
        <f>$E$34*C23</f>
        <v>3000</v>
      </c>
      <c r="G34" s="33">
        <f>$E$34*D23</f>
        <v>2500</v>
      </c>
      <c r="H34" s="33">
        <f>$E$34*E23</f>
        <v>500</v>
      </c>
      <c r="I34" s="33">
        <f>$E$34*F23</f>
        <v>0</v>
      </c>
      <c r="J34" s="33">
        <f>$E$34*G23</f>
        <v>0</v>
      </c>
      <c r="K34" s="44">
        <v>1</v>
      </c>
      <c r="L34" s="99"/>
      <c r="M34" s="113" t="s">
        <v>44</v>
      </c>
      <c r="N34" s="34"/>
      <c r="O34" s="34"/>
    </row>
    <row r="35" spans="1:18" ht="19.5" customHeight="1">
      <c r="B35" s="56" t="s">
        <v>7</v>
      </c>
      <c r="C35" s="28" t="s">
        <v>45</v>
      </c>
      <c r="D35" s="28">
        <v>16000</v>
      </c>
      <c r="E35" s="30">
        <f>D35/H20</f>
        <v>0.5</v>
      </c>
      <c r="F35" s="33">
        <f>$E$35*C20</f>
        <v>7500</v>
      </c>
      <c r="G35" s="33">
        <f>$E$35*D20</f>
        <v>6000</v>
      </c>
      <c r="H35" s="33">
        <f>$E$35*E20</f>
        <v>1500</v>
      </c>
      <c r="I35" s="33">
        <f>$E$35*F20</f>
        <v>250</v>
      </c>
      <c r="J35" s="33">
        <f>$E$35*G20</f>
        <v>750</v>
      </c>
      <c r="K35" s="105" t="s">
        <v>36</v>
      </c>
      <c r="L35" s="99"/>
      <c r="M35" s="111" t="s">
        <v>46</v>
      </c>
    </row>
    <row r="36" spans="1:18" ht="19.5" customHeight="1">
      <c r="B36" s="56" t="s">
        <v>8</v>
      </c>
      <c r="C36" s="28" t="s">
        <v>45</v>
      </c>
      <c r="D36" s="28">
        <f>C6</f>
        <v>32000</v>
      </c>
      <c r="E36" s="29">
        <f>D36/H20</f>
        <v>1</v>
      </c>
      <c r="F36" s="33">
        <f>$E$36*C20</f>
        <v>15000</v>
      </c>
      <c r="G36" s="33">
        <f>$E$36*D20</f>
        <v>12000</v>
      </c>
      <c r="H36" s="33">
        <f>$E$36*E20</f>
        <v>3000</v>
      </c>
      <c r="I36" s="33">
        <f>$E$36*F20</f>
        <v>500</v>
      </c>
      <c r="J36" s="33">
        <f>$E$36*G20</f>
        <v>1500</v>
      </c>
      <c r="K36" s="105" t="s">
        <v>36</v>
      </c>
      <c r="L36" s="99"/>
    </row>
    <row r="37" spans="1:18" ht="19.5" customHeight="1">
      <c r="B37" s="56" t="s">
        <v>9</v>
      </c>
      <c r="C37" s="28" t="s">
        <v>45</v>
      </c>
      <c r="D37" s="28">
        <f>C7</f>
        <v>48000</v>
      </c>
      <c r="E37" s="29">
        <f>D37/H20</f>
        <v>1.5</v>
      </c>
      <c r="F37" s="33">
        <f>$E$37*C20</f>
        <v>22500</v>
      </c>
      <c r="G37" s="33">
        <f>$E$37*D20</f>
        <v>18000</v>
      </c>
      <c r="H37" s="33">
        <f>$E$37*E20</f>
        <v>4500</v>
      </c>
      <c r="I37" s="33">
        <f>$E$37*F20</f>
        <v>750</v>
      </c>
      <c r="J37" s="33">
        <f>$E$37*G20</f>
        <v>2250</v>
      </c>
      <c r="K37" s="44">
        <v>2</v>
      </c>
      <c r="L37" s="99"/>
      <c r="M37" s="111" t="s">
        <v>47</v>
      </c>
      <c r="N37" s="34"/>
      <c r="O37" s="34"/>
      <c r="P37" s="34"/>
    </row>
    <row r="38" spans="1:18" ht="19.5" customHeight="1">
      <c r="B38" s="56" t="s">
        <v>10</v>
      </c>
      <c r="C38" s="28" t="s">
        <v>48</v>
      </c>
      <c r="D38" s="28">
        <f>C8</f>
        <v>6000</v>
      </c>
      <c r="E38" s="29">
        <f>D38/H22</f>
        <v>0.3</v>
      </c>
      <c r="F38" s="33">
        <f>$E$38*C22</f>
        <v>3000</v>
      </c>
      <c r="G38" s="33">
        <f>$E$38*D22</f>
        <v>2400</v>
      </c>
      <c r="H38" s="33">
        <f>$E$38*E22</f>
        <v>600</v>
      </c>
      <c r="I38" s="33">
        <f>$E$38*F22</f>
        <v>0</v>
      </c>
      <c r="J38" s="33">
        <f>$E$38*G22</f>
        <v>0</v>
      </c>
      <c r="K38" s="44">
        <v>1</v>
      </c>
      <c r="L38" s="99"/>
      <c r="M38" s="34"/>
    </row>
    <row r="39" spans="1:18" ht="19.5" customHeight="1">
      <c r="B39" s="56" t="s">
        <v>11</v>
      </c>
      <c r="C39" s="28" t="s">
        <v>43</v>
      </c>
      <c r="D39" s="28">
        <f>C9</f>
        <v>6000</v>
      </c>
      <c r="E39" s="29">
        <f>D39/H23</f>
        <v>0.1</v>
      </c>
      <c r="F39" s="33">
        <f>$E$39*C23</f>
        <v>3000</v>
      </c>
      <c r="G39" s="33">
        <f>$E$39*D23</f>
        <v>2500</v>
      </c>
      <c r="H39" s="33">
        <f>$E$39*E23</f>
        <v>500</v>
      </c>
      <c r="I39" s="33">
        <f>$E$39*F23</f>
        <v>0</v>
      </c>
      <c r="J39" s="33">
        <f>$E$39*G23</f>
        <v>0</v>
      </c>
      <c r="K39" s="44">
        <v>1</v>
      </c>
      <c r="L39" s="99"/>
      <c r="M39" s="34"/>
    </row>
    <row r="40" spans="1:18" ht="19.5" customHeight="1">
      <c r="B40" s="56" t="s">
        <v>12</v>
      </c>
      <c r="C40" s="28" t="s">
        <v>49</v>
      </c>
      <c r="D40" s="28">
        <f>C10</f>
        <v>25000</v>
      </c>
      <c r="E40" s="29">
        <f>D40/H21</f>
        <v>62.5</v>
      </c>
      <c r="F40" s="28">
        <f>$E$40*C21</f>
        <v>12500</v>
      </c>
      <c r="G40" s="28">
        <f>$E$40*D21</f>
        <v>6250</v>
      </c>
      <c r="H40" s="28">
        <f>$E$40*E21</f>
        <v>3125</v>
      </c>
      <c r="I40" s="28">
        <f>$E$40*F21</f>
        <v>625</v>
      </c>
      <c r="J40" s="28">
        <f>$E$40*G21</f>
        <v>2500</v>
      </c>
      <c r="K40" s="44">
        <v>1</v>
      </c>
      <c r="L40" s="99"/>
      <c r="M40" s="34"/>
    </row>
    <row r="41" spans="1:18" ht="19.5" customHeight="1">
      <c r="B41" s="116" t="s">
        <v>50</v>
      </c>
      <c r="C41" s="116"/>
      <c r="D41" s="57">
        <f>SUM(D32:D40)</f>
        <v>217200</v>
      </c>
      <c r="E41" s="29"/>
      <c r="F41" s="28">
        <f>SUM(F32:F40)</f>
        <v>83800</v>
      </c>
      <c r="G41" s="28">
        <f>SUM(G32:G40)</f>
        <v>67300</v>
      </c>
      <c r="H41" s="28">
        <f>SUM(H32:H40)</f>
        <v>35800</v>
      </c>
      <c r="I41" s="28">
        <f>SUM(I32:I40)</f>
        <v>15180</v>
      </c>
      <c r="J41" s="28">
        <f>SUM(J32:J40)</f>
        <v>15120</v>
      </c>
      <c r="K41" s="44"/>
      <c r="L41" s="99"/>
      <c r="M41" s="34"/>
    </row>
    <row r="42" spans="1:18" ht="38.25" customHeight="1">
      <c r="A42" s="2" t="s">
        <v>51</v>
      </c>
      <c r="B42" s="45" t="s">
        <v>52</v>
      </c>
      <c r="C42" s="28" t="s">
        <v>49</v>
      </c>
      <c r="D42" s="28">
        <f>J41</f>
        <v>15120</v>
      </c>
      <c r="E42" s="29">
        <f>D42/(H21-G21)</f>
        <v>42</v>
      </c>
      <c r="F42" s="28">
        <f>$E$42*C21</f>
        <v>8400</v>
      </c>
      <c r="G42" s="28">
        <f>$E$42*D21</f>
        <v>4200</v>
      </c>
      <c r="H42" s="28">
        <f>$E$42*E21</f>
        <v>2100</v>
      </c>
      <c r="I42" s="28">
        <f>$E$42*F21</f>
        <v>420</v>
      </c>
      <c r="J42" s="28"/>
      <c r="K42" s="44">
        <v>1</v>
      </c>
      <c r="L42" s="99"/>
      <c r="M42" s="34"/>
    </row>
    <row r="43" spans="1:18" ht="19.5" customHeight="1">
      <c r="B43" s="28"/>
      <c r="C43" s="28"/>
      <c r="D43" s="28"/>
      <c r="E43" s="29"/>
      <c r="F43" s="28">
        <f>SUM(F41:F42)</f>
        <v>92200</v>
      </c>
      <c r="G43" s="28">
        <f>SUM(G41:G42)</f>
        <v>71500</v>
      </c>
      <c r="H43" s="28">
        <f>SUM(H41:H42)</f>
        <v>37900</v>
      </c>
      <c r="I43" s="28">
        <f>SUM(I41:I42)</f>
        <v>15600</v>
      </c>
      <c r="J43" s="28"/>
      <c r="K43" s="44"/>
      <c r="L43" s="99"/>
      <c r="M43" s="34"/>
    </row>
    <row r="44" spans="1:18" ht="34.5" customHeight="1">
      <c r="A44" s="2" t="s">
        <v>53</v>
      </c>
      <c r="B44" s="46" t="s">
        <v>54</v>
      </c>
      <c r="C44" s="28" t="s">
        <v>55</v>
      </c>
      <c r="D44" s="28">
        <f>I43</f>
        <v>15600</v>
      </c>
      <c r="E44" s="29">
        <f>D44/H23</f>
        <v>0.26</v>
      </c>
      <c r="F44" s="28">
        <f>$E$44*C23</f>
        <v>7800</v>
      </c>
      <c r="G44" s="28">
        <f>$E$44*D23</f>
        <v>6500</v>
      </c>
      <c r="H44" s="28">
        <f>$E$44*E23</f>
        <v>1300</v>
      </c>
      <c r="I44" s="28"/>
      <c r="J44" s="28"/>
      <c r="K44" s="44">
        <v>1</v>
      </c>
      <c r="L44" s="99"/>
      <c r="M44" s="34"/>
    </row>
    <row r="45" spans="1:18" ht="19.5" customHeight="1">
      <c r="B45" s="115" t="s">
        <v>56</v>
      </c>
      <c r="C45" s="115"/>
      <c r="D45" s="115"/>
      <c r="E45" s="28"/>
      <c r="F45" s="28">
        <f>SUM(F43:F44)</f>
        <v>100000</v>
      </c>
      <c r="G45" s="28">
        <f>SUM(G43:G44)</f>
        <v>78000</v>
      </c>
      <c r="H45" s="28">
        <f>SUM(H43:H44)</f>
        <v>39200</v>
      </c>
      <c r="I45" s="28"/>
      <c r="J45" s="28"/>
      <c r="K45" s="44">
        <v>1</v>
      </c>
      <c r="L45" s="99"/>
      <c r="M45" s="34"/>
    </row>
    <row r="58" spans="4:4" ht="19.5" customHeight="1">
      <c r="D58" s="4"/>
    </row>
    <row r="59" spans="4:4" s="55" customFormat="1" ht="19.5" customHeight="1"/>
    <row r="68" spans="6:7" ht="75" customHeight="1"/>
    <row r="76" spans="6:7" ht="19.5" customHeight="1">
      <c r="F76" s="25"/>
      <c r="G76" s="25"/>
    </row>
    <row r="85" spans="3:3" ht="19.5" customHeight="1">
      <c r="C85" s="26"/>
    </row>
    <row r="86" spans="3:3" ht="19.5" customHeight="1">
      <c r="C86" s="26"/>
    </row>
  </sheetData>
  <mergeCells count="4">
    <mergeCell ref="B45:D45"/>
    <mergeCell ref="B41:C41"/>
    <mergeCell ref="D14:E14"/>
    <mergeCell ref="M32:R33"/>
  </mergeCells>
  <phoneticPr fontId="3" type="noConversion"/>
  <printOptions gridLines="1"/>
  <pageMargins left="0.7" right="0.7" top="0.75" bottom="0.75" header="0.3" footer="0.3"/>
  <pageSetup paperSize="9" scale="59" orientation="landscape" r:id="rId1"/>
  <rowBreaks count="2" manualBreakCount="2">
    <brk id="27" max="16383" man="1"/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A2835-89F7-4F4B-8016-302291D6660D}">
  <sheetPr>
    <pageSetUpPr fitToPage="1"/>
  </sheetPr>
  <dimension ref="A1:T24"/>
  <sheetViews>
    <sheetView tabSelected="1" zoomScale="80" zoomScaleNormal="80" workbookViewId="0">
      <selection activeCell="L27" sqref="L27"/>
    </sheetView>
  </sheetViews>
  <sheetFormatPr defaultRowHeight="14.4"/>
  <cols>
    <col min="1" max="1" width="7.5546875" bestFit="1" customWidth="1"/>
    <col min="2" max="2" width="32.109375" customWidth="1"/>
    <col min="3" max="3" width="20.44140625" customWidth="1"/>
    <col min="4" max="4" width="15.5546875" customWidth="1"/>
    <col min="5" max="5" width="12.109375" customWidth="1"/>
    <col min="6" max="6" width="16.88671875" customWidth="1"/>
    <col min="7" max="7" width="13.109375" customWidth="1"/>
    <col min="8" max="8" width="6.88671875" customWidth="1"/>
    <col min="9" max="9" width="7.6640625" style="100" customWidth="1"/>
    <col min="10" max="10" width="13.6640625" customWidth="1"/>
    <col min="11" max="11" width="7.33203125" customWidth="1"/>
    <col min="12" max="12" width="7.88671875" customWidth="1"/>
  </cols>
  <sheetData>
    <row r="1" spans="1:18" ht="28.8">
      <c r="A1" s="55" t="s">
        <v>57</v>
      </c>
      <c r="B1" s="2" t="s">
        <v>58</v>
      </c>
      <c r="C1" s="2"/>
      <c r="D1" s="2"/>
      <c r="E1" s="2"/>
      <c r="F1" s="2"/>
      <c r="G1" s="2"/>
      <c r="H1" s="2"/>
      <c r="I1" s="2"/>
      <c r="J1" s="2"/>
      <c r="K1" s="25" t="s">
        <v>1</v>
      </c>
      <c r="L1" s="103" t="s">
        <v>2</v>
      </c>
      <c r="M1" s="2"/>
      <c r="N1" s="2"/>
      <c r="O1" s="2"/>
      <c r="P1" s="2"/>
      <c r="Q1" s="2"/>
    </row>
    <row r="2" spans="1:18">
      <c r="A2" s="55" t="s">
        <v>59</v>
      </c>
      <c r="B2" s="2"/>
      <c r="C2" s="2"/>
      <c r="D2" s="2"/>
      <c r="E2" s="2"/>
      <c r="F2" s="24"/>
      <c r="G2" s="2"/>
      <c r="H2" s="2"/>
      <c r="I2" s="2"/>
      <c r="J2" s="2"/>
      <c r="K2" s="2"/>
      <c r="L2" s="55">
        <v>3</v>
      </c>
      <c r="M2" s="2"/>
      <c r="N2" s="2"/>
      <c r="O2" s="2"/>
      <c r="P2" s="2"/>
      <c r="Q2" s="2"/>
    </row>
    <row r="3" spans="1:18">
      <c r="A3" s="2"/>
      <c r="B3" s="2" t="s">
        <v>19</v>
      </c>
      <c r="C3" s="43" t="s">
        <v>15</v>
      </c>
      <c r="D3" s="2" t="s">
        <v>60</v>
      </c>
      <c r="E3" s="47">
        <f>'Task 1 (a) and (b)'!F45</f>
        <v>100000</v>
      </c>
      <c r="F3" s="2" t="s">
        <v>60</v>
      </c>
      <c r="G3" s="20">
        <f>'Task 1 (a) and (b)'!F45/'Task 1 (a) and (b)'!C18</f>
        <v>2.5</v>
      </c>
      <c r="H3" s="2" t="s">
        <v>61</v>
      </c>
      <c r="I3" s="2"/>
      <c r="J3" s="25"/>
      <c r="K3" s="25">
        <v>1</v>
      </c>
      <c r="L3" s="55"/>
      <c r="M3" s="2" t="s">
        <v>62</v>
      </c>
      <c r="N3" s="2"/>
      <c r="O3" s="2"/>
      <c r="P3" s="2"/>
      <c r="Q3" s="2"/>
    </row>
    <row r="4" spans="1:18">
      <c r="A4" s="2"/>
      <c r="B4" s="2"/>
      <c r="C4" s="2" t="s">
        <v>26</v>
      </c>
      <c r="D4" s="2"/>
      <c r="E4" s="4">
        <v>40000</v>
      </c>
      <c r="F4" s="2"/>
      <c r="G4" s="2"/>
      <c r="H4" s="2"/>
      <c r="I4" s="2"/>
      <c r="J4" s="2"/>
      <c r="K4" s="2"/>
      <c r="L4" s="55"/>
      <c r="M4" s="2"/>
      <c r="N4" s="2"/>
      <c r="O4" s="2"/>
      <c r="P4" s="2"/>
      <c r="Q4" s="2"/>
    </row>
    <row r="5" spans="1:18">
      <c r="A5" s="2"/>
      <c r="B5" s="2"/>
      <c r="C5" s="2"/>
      <c r="D5" s="2"/>
      <c r="E5" s="4"/>
      <c r="F5" s="2"/>
      <c r="G5" s="2"/>
      <c r="H5" s="2"/>
      <c r="I5" s="2"/>
      <c r="J5" s="2"/>
      <c r="K5" s="2"/>
      <c r="L5" s="55"/>
      <c r="M5" s="2"/>
      <c r="N5" s="2"/>
      <c r="O5" s="2"/>
      <c r="P5" s="2"/>
      <c r="Q5" s="2"/>
    </row>
    <row r="6" spans="1:18">
      <c r="A6" s="2"/>
      <c r="B6" s="2" t="s">
        <v>20</v>
      </c>
      <c r="C6" s="43" t="s">
        <v>15</v>
      </c>
      <c r="D6" s="47">
        <f>'Task 1 (a) and (b)'!G45</f>
        <v>78000</v>
      </c>
      <c r="E6" s="2"/>
      <c r="F6" s="2"/>
      <c r="G6" s="59">
        <f>'Task 1 (a) and (b)'!G45/'Task 1 (a) and (b)'!D24</f>
        <v>26</v>
      </c>
      <c r="H6" s="2" t="s">
        <v>63</v>
      </c>
      <c r="I6" s="2"/>
      <c r="J6" s="25"/>
      <c r="K6" s="25">
        <v>1</v>
      </c>
      <c r="L6" s="55"/>
      <c r="M6" s="2"/>
      <c r="N6" s="2"/>
      <c r="O6" s="2"/>
      <c r="P6" s="2"/>
      <c r="Q6" s="2"/>
    </row>
    <row r="7" spans="1:18">
      <c r="A7" s="2"/>
      <c r="B7" s="2"/>
      <c r="C7" s="2" t="s">
        <v>64</v>
      </c>
      <c r="D7" s="4">
        <v>3000</v>
      </c>
      <c r="E7" s="2"/>
      <c r="F7" s="2"/>
      <c r="G7" s="2"/>
      <c r="H7" s="2"/>
      <c r="I7" s="2"/>
      <c r="J7" s="2"/>
      <c r="K7" s="2"/>
      <c r="L7" s="55"/>
      <c r="M7" s="2"/>
      <c r="N7" s="2"/>
      <c r="O7" s="2"/>
      <c r="P7" s="2"/>
      <c r="Q7" s="2"/>
    </row>
    <row r="8" spans="1:18">
      <c r="A8" s="2"/>
      <c r="B8" s="2"/>
      <c r="C8" s="2"/>
      <c r="D8" s="4"/>
      <c r="E8" s="2"/>
      <c r="F8" s="2"/>
      <c r="G8" s="2"/>
      <c r="H8" s="2"/>
      <c r="I8" s="2"/>
      <c r="J8" s="2"/>
      <c r="K8" s="2"/>
      <c r="L8" s="55"/>
      <c r="M8" s="2"/>
      <c r="N8" s="2"/>
      <c r="O8" s="2"/>
      <c r="P8" s="2"/>
      <c r="Q8" s="2"/>
    </row>
    <row r="9" spans="1:18">
      <c r="A9" s="2"/>
      <c r="B9" s="2" t="s">
        <v>21</v>
      </c>
      <c r="C9" s="43" t="s">
        <v>15</v>
      </c>
      <c r="D9" s="47">
        <f>'Task 1 (a) and (b)'!H45</f>
        <v>39200</v>
      </c>
      <c r="E9" s="2"/>
      <c r="F9" s="2"/>
      <c r="G9" s="59">
        <f>'Task 1 (a) and (b)'!H45/'Task 1 (a) and (b)'!E25</f>
        <v>5.6</v>
      </c>
      <c r="H9" s="2" t="s">
        <v>16</v>
      </c>
      <c r="I9" s="2"/>
      <c r="J9" s="25"/>
      <c r="K9" s="25">
        <v>1</v>
      </c>
      <c r="L9" s="55"/>
      <c r="M9" s="2"/>
      <c r="N9" s="2"/>
      <c r="O9" s="2"/>
      <c r="P9" s="2"/>
      <c r="Q9" s="2"/>
    </row>
    <row r="10" spans="1:18">
      <c r="A10" s="2"/>
      <c r="B10" s="2"/>
      <c r="C10" s="2" t="s">
        <v>65</v>
      </c>
      <c r="D10" s="4">
        <v>7000</v>
      </c>
      <c r="E10" s="2"/>
      <c r="F10" s="2"/>
      <c r="G10" s="2"/>
      <c r="H10" s="2"/>
      <c r="I10" s="2"/>
      <c r="J10" s="2"/>
      <c r="K10" s="2"/>
      <c r="L10" s="55"/>
      <c r="M10" s="2"/>
      <c r="N10" s="2"/>
      <c r="O10" s="2"/>
      <c r="P10" s="2"/>
      <c r="Q10" s="2"/>
    </row>
    <row r="14" spans="1:18" ht="30" customHeight="1">
      <c r="A14" s="55" t="s">
        <v>66</v>
      </c>
      <c r="B14" s="55"/>
      <c r="C14" s="55"/>
      <c r="D14" s="55"/>
      <c r="E14" s="55"/>
      <c r="H14" s="25" t="s">
        <v>1</v>
      </c>
      <c r="I14" s="103" t="s">
        <v>2</v>
      </c>
      <c r="J14" s="55" t="s">
        <v>3</v>
      </c>
      <c r="K14" s="55"/>
      <c r="L14" s="55"/>
      <c r="M14" s="55"/>
      <c r="N14" s="55"/>
      <c r="O14" s="55"/>
      <c r="P14" s="55"/>
      <c r="Q14" s="55"/>
      <c r="R14" s="55"/>
    </row>
    <row r="15" spans="1:18">
      <c r="A15" s="55" t="s">
        <v>67</v>
      </c>
      <c r="B15" s="2"/>
      <c r="C15" s="2"/>
      <c r="D15" s="2"/>
      <c r="E15" s="2"/>
      <c r="F15" s="2"/>
      <c r="G15" s="2"/>
      <c r="H15" s="2"/>
      <c r="I15" s="55">
        <v>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/>
      <c r="C16" s="2"/>
      <c r="D16" s="2"/>
      <c r="E16" s="2"/>
      <c r="F16" s="2"/>
      <c r="G16" s="2"/>
      <c r="H16" s="2"/>
      <c r="I16" s="55"/>
      <c r="J16" s="2"/>
      <c r="K16" s="2"/>
      <c r="L16" s="2"/>
      <c r="M16" s="2"/>
      <c r="N16" s="2"/>
      <c r="O16" s="2"/>
      <c r="P16" s="2"/>
      <c r="Q16" s="2"/>
      <c r="R16" s="2"/>
    </row>
    <row r="17" spans="1:20">
      <c r="A17" s="2"/>
      <c r="B17" s="23"/>
      <c r="C17" s="31" t="s">
        <v>19</v>
      </c>
      <c r="D17" s="31"/>
      <c r="E17" s="31" t="s">
        <v>20</v>
      </c>
      <c r="F17" s="31"/>
      <c r="G17" s="31" t="s">
        <v>21</v>
      </c>
      <c r="H17" s="23"/>
      <c r="I17" s="55"/>
      <c r="J17" s="2"/>
      <c r="K17" s="2"/>
      <c r="L17" s="2"/>
      <c r="M17" s="2"/>
      <c r="N17" s="2"/>
      <c r="O17" s="2"/>
      <c r="P17" s="2"/>
      <c r="Q17" s="2"/>
      <c r="R17" s="2"/>
    </row>
    <row r="18" spans="1:20" ht="30" customHeight="1">
      <c r="A18" s="2"/>
      <c r="B18" s="23" t="s">
        <v>68</v>
      </c>
      <c r="C18" s="92">
        <v>41200</v>
      </c>
      <c r="D18" s="31" t="s">
        <v>69</v>
      </c>
      <c r="E18" s="33">
        <v>2890</v>
      </c>
      <c r="F18" s="31" t="s">
        <v>70</v>
      </c>
      <c r="G18" s="91">
        <v>6840</v>
      </c>
      <c r="H18" s="23"/>
      <c r="I18" s="55"/>
      <c r="K18" s="2"/>
      <c r="L18" s="2"/>
      <c r="M18" s="2"/>
      <c r="N18" s="2"/>
      <c r="O18" s="2"/>
      <c r="P18" s="2"/>
      <c r="Q18" s="2"/>
      <c r="R18" s="2"/>
    </row>
    <row r="19" spans="1:20">
      <c r="A19" s="2"/>
      <c r="B19" s="23" t="s">
        <v>71</v>
      </c>
      <c r="C19" s="89">
        <v>2.5</v>
      </c>
      <c r="D19" s="89"/>
      <c r="E19" s="90">
        <v>26</v>
      </c>
      <c r="F19" s="31"/>
      <c r="G19" s="90">
        <v>5.6</v>
      </c>
      <c r="H19" s="23"/>
      <c r="I19" s="55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>
      <c r="A20" s="2"/>
      <c r="B20" s="23" t="s">
        <v>72</v>
      </c>
      <c r="C20" s="32">
        <f>C18*C19</f>
        <v>103000</v>
      </c>
      <c r="D20" s="94">
        <v>1</v>
      </c>
      <c r="E20" s="32">
        <f>E18*E19</f>
        <v>75140</v>
      </c>
      <c r="F20" s="94">
        <v>1</v>
      </c>
      <c r="G20" s="32">
        <f>G18*G19</f>
        <v>38304</v>
      </c>
      <c r="H20" s="94">
        <v>1</v>
      </c>
      <c r="I20" s="55"/>
      <c r="J20" s="2" t="s">
        <v>73</v>
      </c>
      <c r="K20" s="2"/>
      <c r="L20" s="2"/>
      <c r="M20" s="2"/>
      <c r="N20" s="2"/>
      <c r="O20" s="2"/>
      <c r="P20" s="2"/>
      <c r="Q20" s="2"/>
      <c r="R20" s="2"/>
    </row>
    <row r="21" spans="1:20" ht="14.4" customHeight="1">
      <c r="A21" s="2"/>
      <c r="B21" s="23" t="s">
        <v>74</v>
      </c>
      <c r="C21" s="32">
        <v>102000</v>
      </c>
      <c r="D21" s="32"/>
      <c r="E21" s="32">
        <v>77500</v>
      </c>
      <c r="F21" s="32"/>
      <c r="G21" s="32">
        <v>38100</v>
      </c>
      <c r="H21" s="95"/>
      <c r="I21" s="55"/>
      <c r="J21" s="114" t="s">
        <v>76</v>
      </c>
      <c r="K21" s="114"/>
      <c r="L21" s="114"/>
      <c r="M21" s="114"/>
      <c r="N21" s="114"/>
      <c r="O21" s="114"/>
      <c r="P21" s="114"/>
      <c r="Q21" s="114"/>
      <c r="R21" s="114"/>
      <c r="S21" s="114"/>
      <c r="T21" s="114"/>
    </row>
    <row r="22" spans="1:20" ht="16.5" customHeight="1">
      <c r="A22" s="2"/>
      <c r="B22" s="23" t="s">
        <v>75</v>
      </c>
      <c r="C22" s="32">
        <f>C20-C21</f>
        <v>1000</v>
      </c>
      <c r="D22" s="104" t="s">
        <v>36</v>
      </c>
      <c r="E22" s="32">
        <f>E20-E21</f>
        <v>-2360</v>
      </c>
      <c r="F22" s="104" t="s">
        <v>36</v>
      </c>
      <c r="G22" s="32">
        <f>G20-G21</f>
        <v>204</v>
      </c>
      <c r="H22" s="105" t="s">
        <v>36</v>
      </c>
      <c r="I22" s="55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</row>
    <row r="23" spans="1:20">
      <c r="A23" s="2"/>
      <c r="B23" s="23"/>
      <c r="C23" s="93" t="s">
        <v>77</v>
      </c>
      <c r="D23" s="94">
        <v>1</v>
      </c>
      <c r="E23" s="93" t="s">
        <v>78</v>
      </c>
      <c r="F23" s="94">
        <v>1</v>
      </c>
      <c r="G23" s="93" t="s">
        <v>77</v>
      </c>
      <c r="H23" s="94">
        <v>1</v>
      </c>
      <c r="I23" s="55"/>
      <c r="J23" s="2" t="s">
        <v>213</v>
      </c>
      <c r="K23" s="2"/>
      <c r="L23" s="2"/>
      <c r="M23" s="2"/>
      <c r="N23" s="2"/>
      <c r="O23" s="2"/>
      <c r="P23" s="2"/>
      <c r="Q23" s="2"/>
      <c r="R23" s="2"/>
    </row>
    <row r="24" spans="1:20">
      <c r="A24" s="2"/>
      <c r="B24" s="2"/>
      <c r="C24" s="2"/>
      <c r="D24" s="2"/>
      <c r="E24" s="2"/>
      <c r="F24" s="2"/>
      <c r="G24" s="2"/>
      <c r="H24" s="2"/>
      <c r="I24" s="55"/>
    </row>
  </sheetData>
  <mergeCells count="1">
    <mergeCell ref="J21:T22"/>
  </mergeCells>
  <printOptions gridLines="1"/>
  <pageMargins left="0.25" right="0.25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154D7-A0DF-4B17-9412-BFD93E793CD5}">
  <sheetPr>
    <pageSetUpPr fitToPage="1"/>
  </sheetPr>
  <dimension ref="A1:S45"/>
  <sheetViews>
    <sheetView zoomScaleNormal="100" workbookViewId="0">
      <selection activeCell="E14" sqref="E14"/>
    </sheetView>
  </sheetViews>
  <sheetFormatPr defaultRowHeight="14.4"/>
  <cols>
    <col min="1" max="1" width="24.5546875" style="2" customWidth="1"/>
    <col min="2" max="2" width="9" style="2" bestFit="1" customWidth="1"/>
    <col min="3" max="3" width="4.88671875" style="2" customWidth="1"/>
    <col min="4" max="4" width="10.44140625" style="2" customWidth="1"/>
    <col min="5" max="5" width="9.44140625" style="2" bestFit="1" customWidth="1"/>
    <col min="6" max="6" width="9" style="2" bestFit="1" customWidth="1"/>
    <col min="7" max="7" width="9.44140625" style="2" bestFit="1" customWidth="1"/>
    <col min="8" max="8" width="3.6640625" style="2" customWidth="1"/>
    <col min="9" max="9" width="9" style="2" bestFit="1" customWidth="1"/>
    <col min="10" max="10" width="6.6640625" style="2" customWidth="1"/>
    <col min="11" max="11" width="7" style="2" customWidth="1"/>
    <col min="12" max="13" width="8.88671875" style="2"/>
    <col min="18" max="18" width="19.88671875" customWidth="1"/>
  </cols>
  <sheetData>
    <row r="1" spans="1:19" s="55" customFormat="1" ht="28.8">
      <c r="A1" s="55" t="s">
        <v>79</v>
      </c>
      <c r="J1" s="25" t="s">
        <v>1</v>
      </c>
      <c r="K1" s="103" t="s">
        <v>2</v>
      </c>
      <c r="L1" s="55" t="s">
        <v>3</v>
      </c>
    </row>
    <row r="2" spans="1:19">
      <c r="A2" s="55" t="s">
        <v>80</v>
      </c>
      <c r="D2" s="74" t="s">
        <v>81</v>
      </c>
      <c r="J2" s="55">
        <v>4</v>
      </c>
      <c r="M2"/>
    </row>
    <row r="3" spans="1:19" ht="15.6">
      <c r="A3" s="5"/>
      <c r="B3" s="6" t="s">
        <v>82</v>
      </c>
      <c r="C3" s="6"/>
      <c r="D3" s="6" t="s">
        <v>83</v>
      </c>
      <c r="E3" s="6" t="s">
        <v>84</v>
      </c>
      <c r="F3" s="6" t="s">
        <v>85</v>
      </c>
      <c r="G3" s="6" t="s">
        <v>86</v>
      </c>
      <c r="H3" s="6"/>
      <c r="I3" s="6" t="s">
        <v>87</v>
      </c>
      <c r="J3" s="6"/>
      <c r="K3" s="6"/>
      <c r="L3" s="7"/>
      <c r="M3" s="7"/>
      <c r="N3" s="64"/>
    </row>
    <row r="4" spans="1:19">
      <c r="A4" s="80" t="s">
        <v>88</v>
      </c>
      <c r="B4" s="6">
        <v>3000</v>
      </c>
      <c r="C4" s="6"/>
      <c r="D4" s="6">
        <v>6000</v>
      </c>
      <c r="E4" s="6">
        <v>4000</v>
      </c>
      <c r="F4" s="6">
        <v>4500</v>
      </c>
      <c r="G4" s="6">
        <v>4200</v>
      </c>
      <c r="H4" s="6"/>
      <c r="I4" s="6">
        <v>5000</v>
      </c>
      <c r="J4" s="42">
        <v>1</v>
      </c>
      <c r="K4" s="6"/>
      <c r="L4" s="2" t="s">
        <v>89</v>
      </c>
      <c r="M4" s="8"/>
      <c r="N4" s="8"/>
      <c r="O4" s="8"/>
      <c r="P4" s="8"/>
      <c r="Q4" s="8"/>
      <c r="R4" s="8"/>
    </row>
    <row r="5" spans="1:19">
      <c r="A5" s="80" t="s">
        <v>90</v>
      </c>
      <c r="B5" s="12">
        <f>B4*0.2</f>
        <v>600</v>
      </c>
      <c r="C5" s="107" t="s">
        <v>36</v>
      </c>
      <c r="D5" s="51">
        <f>B7</f>
        <v>1200</v>
      </c>
      <c r="E5" s="51">
        <f t="shared" ref="E5:G5" si="0">D7</f>
        <v>800</v>
      </c>
      <c r="F5" s="51">
        <f t="shared" si="0"/>
        <v>900</v>
      </c>
      <c r="G5" s="51">
        <f t="shared" si="0"/>
        <v>840</v>
      </c>
      <c r="H5" s="97"/>
      <c r="I5" s="51">
        <f>G7</f>
        <v>1000</v>
      </c>
      <c r="J5" s="67"/>
      <c r="K5" s="6"/>
      <c r="L5" s="2" t="s">
        <v>91</v>
      </c>
      <c r="M5" s="8"/>
      <c r="N5" s="8"/>
      <c r="O5" s="8"/>
      <c r="P5" s="8"/>
      <c r="Q5" s="8"/>
      <c r="R5" s="8"/>
    </row>
    <row r="6" spans="1:19">
      <c r="A6" s="80"/>
      <c r="B6" s="34">
        <f>B4-B5</f>
        <v>2400</v>
      </c>
      <c r="C6" s="34"/>
      <c r="D6" s="34">
        <f t="shared" ref="D6:I6" si="1">D4-D5</f>
        <v>4800</v>
      </c>
      <c r="E6" s="34">
        <f t="shared" si="1"/>
        <v>3200</v>
      </c>
      <c r="F6" s="34">
        <f t="shared" si="1"/>
        <v>3600</v>
      </c>
      <c r="G6" s="34">
        <f t="shared" si="1"/>
        <v>3360</v>
      </c>
      <c r="H6" s="34"/>
      <c r="I6" s="34">
        <f t="shared" si="1"/>
        <v>4000</v>
      </c>
      <c r="J6" s="67"/>
      <c r="K6" s="6"/>
      <c r="L6" s="7"/>
      <c r="M6" s="8"/>
      <c r="N6" s="8"/>
      <c r="O6" s="8"/>
      <c r="P6" s="8"/>
      <c r="Q6" s="8"/>
      <c r="R6" s="8"/>
    </row>
    <row r="7" spans="1:19">
      <c r="A7" s="80" t="s">
        <v>92</v>
      </c>
      <c r="B7" s="50">
        <f>D4*0.2</f>
        <v>1200</v>
      </c>
      <c r="D7" s="50">
        <f t="shared" ref="D7:F7" si="2">E4*0.2</f>
        <v>800</v>
      </c>
      <c r="E7" s="50">
        <f t="shared" si="2"/>
        <v>900</v>
      </c>
      <c r="F7" s="50">
        <f t="shared" si="2"/>
        <v>840</v>
      </c>
      <c r="G7" s="50">
        <f>I4*0.2</f>
        <v>1000</v>
      </c>
      <c r="H7" s="68" t="s">
        <v>93</v>
      </c>
      <c r="I7" s="6">
        <f>5500*0.2</f>
        <v>1100</v>
      </c>
      <c r="J7" s="42">
        <v>1</v>
      </c>
      <c r="K7" s="6"/>
      <c r="L7" s="2" t="s">
        <v>94</v>
      </c>
      <c r="M7" s="8"/>
      <c r="N7" s="8"/>
      <c r="O7" s="8"/>
      <c r="P7" s="8"/>
      <c r="Q7" s="8"/>
      <c r="R7" s="8"/>
    </row>
    <row r="8" spans="1:19">
      <c r="A8" s="80" t="s">
        <v>95</v>
      </c>
      <c r="B8" s="13">
        <f>B6+B7</f>
        <v>3600</v>
      </c>
      <c r="C8" s="8"/>
      <c r="D8" s="13">
        <f t="shared" ref="D8:I8" si="3">D6+D7</f>
        <v>5600</v>
      </c>
      <c r="E8" s="13">
        <f t="shared" si="3"/>
        <v>4100</v>
      </c>
      <c r="F8" s="13">
        <f t="shared" si="3"/>
        <v>4440</v>
      </c>
      <c r="G8" s="13">
        <f t="shared" si="3"/>
        <v>4360</v>
      </c>
      <c r="H8" s="8"/>
      <c r="I8" s="13">
        <f t="shared" si="3"/>
        <v>5100</v>
      </c>
      <c r="J8" s="42">
        <v>1</v>
      </c>
      <c r="K8" s="7"/>
      <c r="L8" s="108" t="s">
        <v>96</v>
      </c>
      <c r="M8" s="8"/>
      <c r="N8" s="8"/>
      <c r="O8" s="8"/>
      <c r="P8" s="8"/>
      <c r="Q8" s="8"/>
      <c r="R8" s="8"/>
    </row>
    <row r="9" spans="1:19" ht="15.6">
      <c r="B9" s="8"/>
      <c r="C9" s="96"/>
      <c r="D9" s="8"/>
      <c r="E9" s="4"/>
      <c r="F9" s="8"/>
      <c r="G9" s="8"/>
      <c r="H9" s="8"/>
      <c r="I9" s="8"/>
      <c r="K9" s="8"/>
      <c r="M9" s="8"/>
      <c r="N9" s="65"/>
    </row>
    <row r="10" spans="1:19">
      <c r="B10" s="8"/>
      <c r="C10" s="8"/>
      <c r="E10" s="8"/>
      <c r="F10" s="9"/>
      <c r="G10" s="8"/>
      <c r="H10" s="8"/>
      <c r="I10" s="9"/>
      <c r="J10" s="66"/>
      <c r="K10" s="9"/>
      <c r="L10" s="119" t="s">
        <v>97</v>
      </c>
      <c r="M10" s="119"/>
      <c r="N10" s="119"/>
      <c r="O10" s="119"/>
      <c r="P10" s="119"/>
      <c r="Q10" s="119"/>
      <c r="R10" s="119"/>
      <c r="S10" s="119"/>
    </row>
    <row r="11" spans="1:19">
      <c r="A11" s="5"/>
      <c r="B11" s="6"/>
      <c r="C11" s="6"/>
      <c r="D11" s="8"/>
      <c r="E11" s="6"/>
      <c r="F11" s="6"/>
      <c r="G11" s="6"/>
      <c r="H11" s="6"/>
      <c r="I11" s="6"/>
      <c r="J11" s="6"/>
      <c r="K11" s="6"/>
      <c r="L11" s="119"/>
      <c r="M11" s="119"/>
      <c r="N11" s="119"/>
      <c r="O11" s="119"/>
      <c r="P11" s="119"/>
      <c r="Q11" s="119"/>
      <c r="R11" s="119"/>
      <c r="S11" s="119"/>
    </row>
    <row r="12" spans="1:19" ht="15.6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65"/>
    </row>
    <row r="13" spans="1:19" ht="16.5" customHeight="1">
      <c r="A13" s="14"/>
      <c r="B13" s="8"/>
      <c r="C13" s="8"/>
      <c r="D13" s="8"/>
      <c r="E13" s="8"/>
      <c r="F13" s="9"/>
      <c r="G13" s="8"/>
      <c r="H13" s="8"/>
      <c r="I13" s="8"/>
      <c r="J13" s="8"/>
      <c r="K13" s="8"/>
      <c r="L13" s="120" t="s">
        <v>98</v>
      </c>
      <c r="M13" s="120"/>
      <c r="N13" s="120"/>
      <c r="O13" s="120"/>
      <c r="P13" s="120"/>
      <c r="Q13" s="120"/>
      <c r="R13" s="120"/>
      <c r="S13" s="120"/>
    </row>
    <row r="14" spans="1:19">
      <c r="A14" s="14"/>
      <c r="B14" s="8"/>
      <c r="C14" s="8"/>
      <c r="D14" s="8"/>
      <c r="E14" s="8"/>
      <c r="F14" s="9"/>
      <c r="G14" s="8"/>
      <c r="H14" s="8"/>
      <c r="I14" s="8"/>
      <c r="J14" s="8"/>
      <c r="K14" s="8"/>
      <c r="L14" s="120"/>
      <c r="M14" s="120"/>
      <c r="N14" s="120"/>
      <c r="O14" s="120"/>
      <c r="P14" s="120"/>
      <c r="Q14" s="120"/>
      <c r="R14" s="120"/>
      <c r="S14" s="120"/>
    </row>
    <row r="15" spans="1:19" ht="15.6">
      <c r="A15" s="14"/>
      <c r="B15" s="8"/>
      <c r="C15" s="8"/>
      <c r="D15" s="8"/>
      <c r="E15" s="8"/>
      <c r="F15" s="9"/>
      <c r="G15" s="8"/>
      <c r="H15" s="8"/>
      <c r="I15" s="8"/>
      <c r="J15" s="8"/>
      <c r="K15" s="8"/>
      <c r="L15" s="8"/>
      <c r="M15" s="8"/>
      <c r="N15" s="65"/>
    </row>
    <row r="16" spans="1:19" ht="15.6">
      <c r="J16" s="8"/>
      <c r="K16" s="8"/>
      <c r="L16" s="8"/>
      <c r="M16" s="8"/>
      <c r="N16" s="65"/>
    </row>
    <row r="17" spans="1:14" ht="15.6">
      <c r="A17" s="14"/>
      <c r="B17" s="8"/>
      <c r="C17" s="8"/>
      <c r="D17" s="8"/>
      <c r="E17" s="8"/>
      <c r="F17" s="8"/>
      <c r="G17" s="8"/>
      <c r="H17" s="8"/>
      <c r="I17" s="8"/>
      <c r="J17" s="11"/>
      <c r="K17" s="11"/>
      <c r="L17" s="8"/>
      <c r="M17" s="8"/>
      <c r="N17" s="65"/>
    </row>
    <row r="18" spans="1:14" ht="15.6">
      <c r="A18" s="1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65"/>
    </row>
    <row r="19" spans="1:14">
      <c r="A19" s="14"/>
      <c r="B19" s="8"/>
      <c r="C19" s="8"/>
      <c r="D19" s="8"/>
      <c r="E19" s="8"/>
      <c r="F19" s="8"/>
      <c r="G19" s="8"/>
      <c r="H19" s="8"/>
      <c r="I19" s="8"/>
      <c r="J19" s="8"/>
      <c r="K19" s="8"/>
      <c r="L19" s="3"/>
      <c r="M19" s="3"/>
      <c r="N19" s="1"/>
    </row>
    <row r="20" spans="1:14">
      <c r="A20" s="14"/>
      <c r="B20" s="8"/>
      <c r="C20" s="8"/>
      <c r="D20" s="8"/>
      <c r="E20" s="8"/>
      <c r="F20" s="8"/>
      <c r="G20" s="8"/>
      <c r="H20" s="8"/>
      <c r="I20" s="8"/>
      <c r="J20" s="8"/>
      <c r="K20" s="8"/>
      <c r="L20" s="3"/>
      <c r="M20" s="3"/>
      <c r="N20" s="1"/>
    </row>
    <row r="21" spans="1:14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3"/>
      <c r="M21" s="3"/>
      <c r="N21" s="1"/>
    </row>
    <row r="22" spans="1:14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3"/>
      <c r="M22" s="3"/>
      <c r="N22" s="1"/>
    </row>
    <row r="23" spans="1:14">
      <c r="A23" s="15"/>
      <c r="B23" s="8"/>
      <c r="C23" s="8"/>
      <c r="D23" s="8"/>
      <c r="E23" s="8"/>
      <c r="F23" s="8"/>
      <c r="G23" s="8"/>
      <c r="H23" s="8"/>
      <c r="I23" s="8"/>
      <c r="J23" s="8"/>
      <c r="K23" s="8"/>
      <c r="L23" s="3"/>
      <c r="M23" s="3"/>
      <c r="N23" s="1"/>
    </row>
    <row r="24" spans="1:14">
      <c r="A24" s="15"/>
      <c r="B24" s="16"/>
      <c r="C24" s="16"/>
      <c r="D24" s="9"/>
      <c r="E24" s="16"/>
      <c r="F24" s="9"/>
      <c r="G24" s="16"/>
      <c r="H24" s="16"/>
      <c r="I24" s="9"/>
      <c r="J24" s="8"/>
      <c r="K24" s="8"/>
      <c r="L24" s="3"/>
      <c r="M24" s="3"/>
      <c r="N24" s="1"/>
    </row>
    <row r="25" spans="1:14">
      <c r="A25" s="15"/>
      <c r="B25" s="16"/>
      <c r="C25" s="16"/>
      <c r="D25" s="9"/>
      <c r="E25" s="16"/>
      <c r="F25" s="9"/>
      <c r="G25" s="16"/>
      <c r="H25" s="16"/>
      <c r="I25" s="9"/>
      <c r="J25" s="8"/>
      <c r="K25" s="8"/>
      <c r="L25" s="3"/>
      <c r="M25" s="3"/>
      <c r="N25" s="1"/>
    </row>
    <row r="26" spans="1:14">
      <c r="A26" s="15"/>
      <c r="B26" s="8"/>
      <c r="C26" s="8"/>
      <c r="D26" s="9"/>
      <c r="E26" s="8"/>
      <c r="F26" s="9"/>
      <c r="G26" s="8"/>
      <c r="H26" s="8"/>
      <c r="I26" s="9"/>
      <c r="J26" s="8"/>
      <c r="K26" s="8"/>
      <c r="L26" s="3"/>
      <c r="M26" s="3"/>
      <c r="N26" s="1"/>
    </row>
    <row r="27" spans="1:14">
      <c r="A27" s="15"/>
      <c r="B27" s="8"/>
      <c r="C27" s="8"/>
      <c r="D27" s="9"/>
      <c r="E27" s="8"/>
      <c r="F27" s="9"/>
      <c r="G27" s="8"/>
      <c r="H27" s="8"/>
      <c r="I27" s="9"/>
      <c r="J27" s="8"/>
      <c r="K27" s="8"/>
      <c r="L27" s="3"/>
      <c r="M27" s="3"/>
      <c r="N27" s="1"/>
    </row>
    <row r="28" spans="1:14">
      <c r="A28" s="15"/>
      <c r="B28" s="8"/>
      <c r="C28" s="8"/>
      <c r="D28" s="9"/>
      <c r="E28" s="8"/>
      <c r="F28" s="9"/>
      <c r="G28" s="8"/>
      <c r="H28" s="8"/>
      <c r="I28" s="9"/>
      <c r="J28" s="8"/>
      <c r="K28" s="8"/>
      <c r="L28" s="3"/>
      <c r="M28" s="3"/>
      <c r="N28" s="1"/>
    </row>
    <row r="29" spans="1:14">
      <c r="A29" s="15"/>
      <c r="B29" s="8"/>
      <c r="C29" s="8"/>
      <c r="D29" s="9"/>
      <c r="E29" s="8"/>
      <c r="F29" s="9"/>
      <c r="G29" s="8"/>
      <c r="H29" s="8"/>
      <c r="I29" s="9"/>
      <c r="J29" s="8"/>
      <c r="K29" s="8"/>
      <c r="L29" s="3"/>
      <c r="M29" s="3"/>
      <c r="N29" s="1"/>
    </row>
    <row r="30" spans="1:14">
      <c r="A30" s="14"/>
      <c r="B30" s="8"/>
      <c r="C30" s="8"/>
      <c r="D30" s="8"/>
      <c r="E30" s="8"/>
      <c r="F30" s="8"/>
      <c r="G30" s="8"/>
      <c r="H30" s="8"/>
      <c r="I30" s="9"/>
      <c r="J30" s="20"/>
      <c r="K30" s="8"/>
      <c r="L30" s="3"/>
      <c r="M30" s="3"/>
      <c r="N30" s="1"/>
    </row>
    <row r="31" spans="1:14">
      <c r="A31" s="14"/>
      <c r="B31" s="8"/>
      <c r="C31" s="8"/>
      <c r="D31" s="8"/>
      <c r="E31" s="8"/>
      <c r="F31" s="8"/>
      <c r="G31" s="8"/>
      <c r="H31" s="8"/>
      <c r="I31" s="8"/>
      <c r="J31" s="20"/>
      <c r="K31" s="8"/>
      <c r="L31" s="3"/>
      <c r="M31" s="3"/>
      <c r="N31" s="1"/>
    </row>
    <row r="32" spans="1:14">
      <c r="A32" s="10"/>
      <c r="B32" s="8"/>
      <c r="C32" s="8"/>
      <c r="D32" s="8"/>
      <c r="E32" s="8"/>
      <c r="F32" s="8"/>
      <c r="G32" s="8"/>
      <c r="H32" s="8"/>
      <c r="I32" s="8"/>
      <c r="J32" s="20"/>
      <c r="K32" s="8"/>
      <c r="L32" s="18"/>
      <c r="M32" s="3"/>
      <c r="N32" s="1"/>
    </row>
    <row r="33" spans="1:14">
      <c r="A33" s="14"/>
      <c r="B33" s="8"/>
      <c r="C33" s="8"/>
      <c r="D33" s="9"/>
      <c r="E33" s="8"/>
      <c r="F33" s="9"/>
      <c r="G33" s="8"/>
      <c r="H33" s="8"/>
      <c r="I33" s="9"/>
      <c r="J33" s="20"/>
      <c r="K33" s="8"/>
      <c r="L33" s="19"/>
      <c r="M33" s="3"/>
      <c r="N33" s="1"/>
    </row>
    <row r="34" spans="1:14">
      <c r="A34" s="14"/>
      <c r="B34" s="8"/>
      <c r="C34" s="8"/>
      <c r="D34" s="9"/>
      <c r="E34" s="8"/>
      <c r="F34" s="9"/>
      <c r="G34" s="8"/>
      <c r="H34" s="8"/>
      <c r="I34" s="9"/>
      <c r="J34" s="8"/>
      <c r="K34" s="8"/>
      <c r="L34" s="19"/>
      <c r="M34" s="3"/>
      <c r="N34" s="1"/>
    </row>
    <row r="35" spans="1:14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19"/>
      <c r="M35" s="3"/>
      <c r="N35" s="1"/>
    </row>
    <row r="36" spans="1:14">
      <c r="A36" s="14"/>
      <c r="B36" s="8"/>
      <c r="C36" s="8"/>
      <c r="D36" s="9"/>
      <c r="E36" s="8"/>
      <c r="F36" s="9"/>
      <c r="G36" s="8"/>
      <c r="H36" s="8"/>
      <c r="I36" s="9"/>
      <c r="J36" s="8"/>
      <c r="K36" s="8"/>
      <c r="L36" s="19"/>
      <c r="M36" s="3"/>
      <c r="N36" s="1"/>
    </row>
    <row r="37" spans="1:14">
      <c r="A37" s="14"/>
      <c r="B37" s="8"/>
      <c r="C37" s="8"/>
      <c r="D37" s="9"/>
      <c r="E37" s="8"/>
      <c r="F37" s="9"/>
      <c r="G37" s="8"/>
      <c r="H37" s="8"/>
      <c r="I37" s="9"/>
      <c r="J37" s="8"/>
      <c r="K37" s="8"/>
      <c r="L37" s="19"/>
      <c r="M37" s="3"/>
      <c r="N37" s="1"/>
    </row>
    <row r="38" spans="1:14">
      <c r="A38" s="14"/>
      <c r="B38" s="8"/>
      <c r="C38" s="8"/>
      <c r="D38" s="9"/>
      <c r="E38" s="8"/>
      <c r="F38" s="9"/>
      <c r="G38" s="8"/>
      <c r="H38" s="8"/>
      <c r="I38" s="9"/>
      <c r="J38" s="8"/>
      <c r="K38" s="8"/>
      <c r="L38" s="19"/>
      <c r="M38" s="3"/>
      <c r="N38" s="1"/>
    </row>
    <row r="39" spans="1:14">
      <c r="A39" s="14"/>
      <c r="B39" s="8"/>
      <c r="C39" s="8"/>
      <c r="D39" s="9"/>
      <c r="E39" s="8"/>
      <c r="F39" s="9"/>
      <c r="G39" s="8"/>
      <c r="H39" s="8"/>
      <c r="I39" s="9"/>
      <c r="J39" s="8"/>
      <c r="K39" s="8"/>
      <c r="L39" s="19"/>
      <c r="M39" s="3"/>
      <c r="N39" s="1"/>
    </row>
    <row r="40" spans="1:14">
      <c r="A40" s="14"/>
      <c r="B40" s="8"/>
      <c r="C40" s="8"/>
      <c r="D40" s="9"/>
      <c r="E40" s="8"/>
      <c r="F40" s="9"/>
      <c r="G40" s="8"/>
      <c r="H40" s="8"/>
      <c r="I40" s="9"/>
      <c r="J40" s="8"/>
      <c r="K40" s="8"/>
      <c r="L40" s="19"/>
      <c r="M40" s="3"/>
      <c r="N40" s="1"/>
    </row>
    <row r="41" spans="1:14">
      <c r="A41" s="14"/>
      <c r="B41" s="8"/>
      <c r="C41" s="8"/>
      <c r="D41" s="9"/>
      <c r="E41" s="8"/>
      <c r="F41" s="9"/>
      <c r="G41" s="8"/>
      <c r="H41" s="8"/>
      <c r="I41" s="9"/>
      <c r="J41" s="8"/>
      <c r="K41" s="8"/>
      <c r="L41" s="19"/>
      <c r="M41" s="3"/>
      <c r="N41" s="1"/>
    </row>
    <row r="42" spans="1:14">
      <c r="A42" s="14"/>
      <c r="B42" s="8"/>
      <c r="C42" s="8"/>
      <c r="D42" s="9"/>
      <c r="E42" s="8"/>
      <c r="F42" s="9"/>
      <c r="G42" s="8"/>
      <c r="H42" s="8"/>
      <c r="I42" s="9"/>
      <c r="J42" s="8"/>
      <c r="K42" s="8"/>
      <c r="L42" s="19"/>
      <c r="M42" s="3"/>
      <c r="N42" s="1"/>
    </row>
    <row r="43" spans="1:14">
      <c r="A43" s="17"/>
      <c r="B43" s="8"/>
      <c r="C43" s="8"/>
      <c r="D43" s="8"/>
      <c r="E43" s="8"/>
      <c r="F43" s="8"/>
      <c r="G43" s="8"/>
      <c r="H43" s="8"/>
      <c r="I43" s="9"/>
      <c r="J43" s="8"/>
      <c r="K43" s="8"/>
      <c r="L43" s="19"/>
      <c r="M43" s="3"/>
      <c r="N43" s="1"/>
    </row>
    <row r="44" spans="1:14">
      <c r="A44" s="14"/>
      <c r="B44" s="8"/>
      <c r="C44" s="8"/>
      <c r="D44" s="9"/>
      <c r="E44" s="8"/>
      <c r="F44" s="9"/>
      <c r="G44" s="8"/>
      <c r="H44" s="8"/>
      <c r="I44" s="9"/>
      <c r="J44" s="8"/>
      <c r="K44" s="8"/>
      <c r="L44" s="3"/>
      <c r="M44" s="3"/>
      <c r="N44" s="1"/>
    </row>
    <row r="45" spans="1:14">
      <c r="A45" s="14"/>
      <c r="B45" s="8"/>
      <c r="C45" s="8"/>
      <c r="D45" s="9"/>
      <c r="E45" s="9"/>
      <c r="F45" s="9"/>
      <c r="G45" s="9"/>
      <c r="H45" s="9"/>
      <c r="I45" s="9"/>
      <c r="J45" s="8"/>
      <c r="K45" s="8"/>
      <c r="L45" s="3"/>
      <c r="M45" s="3"/>
      <c r="N45" s="1"/>
    </row>
  </sheetData>
  <mergeCells count="2">
    <mergeCell ref="L10:S11"/>
    <mergeCell ref="L13:S14"/>
  </mergeCells>
  <phoneticPr fontId="3" type="noConversion"/>
  <printOptions gridLines="1"/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05A99-51B6-4C0A-BAEC-BAC7B3A89B4A}">
  <sheetPr>
    <pageSetUpPr fitToPage="1"/>
  </sheetPr>
  <dimension ref="A1:M34"/>
  <sheetViews>
    <sheetView zoomScaleNormal="100" workbookViewId="0"/>
  </sheetViews>
  <sheetFormatPr defaultRowHeight="14.4"/>
  <cols>
    <col min="1" max="1" width="24.5546875" style="2" customWidth="1"/>
    <col min="2" max="4" width="12.5546875" style="2" bestFit="1" customWidth="1"/>
    <col min="5" max="6" width="12.109375" style="2" bestFit="1" customWidth="1"/>
    <col min="7" max="8" width="9" style="2" bestFit="1" customWidth="1"/>
    <col min="9" max="9" width="10.88671875" style="2" customWidth="1"/>
    <col min="10" max="10" width="9" style="2" bestFit="1" customWidth="1"/>
    <col min="11" max="11" width="8.88671875" style="2"/>
    <col min="12" max="13" width="9" style="2" bestFit="1" customWidth="1"/>
  </cols>
  <sheetData>
    <row r="1" spans="1:13">
      <c r="A1" s="79" t="s">
        <v>99</v>
      </c>
      <c r="B1" s="11"/>
      <c r="D1" s="11"/>
      <c r="E1" s="11"/>
      <c r="F1" s="11"/>
      <c r="G1" s="11"/>
      <c r="H1" s="25" t="s">
        <v>1</v>
      </c>
      <c r="I1" s="55" t="s">
        <v>100</v>
      </c>
      <c r="J1" s="55" t="s">
        <v>3</v>
      </c>
      <c r="K1" s="7"/>
      <c r="L1" s="38"/>
      <c r="M1" s="38"/>
    </row>
    <row r="2" spans="1:13">
      <c r="B2" s="76" t="s">
        <v>82</v>
      </c>
      <c r="C2" s="76" t="s">
        <v>83</v>
      </c>
      <c r="D2" s="76" t="s">
        <v>84</v>
      </c>
      <c r="E2" s="76" t="s">
        <v>85</v>
      </c>
      <c r="F2" s="76" t="s">
        <v>86</v>
      </c>
      <c r="G2" s="76" t="s">
        <v>87</v>
      </c>
      <c r="H2" s="25"/>
      <c r="I2" s="55">
        <v>13</v>
      </c>
      <c r="J2"/>
      <c r="K2" s="8"/>
    </row>
    <row r="3" spans="1:13">
      <c r="A3" s="49" t="s">
        <v>95</v>
      </c>
      <c r="B3" s="77">
        <f>'Task 2 (a)'!B8</f>
        <v>3600</v>
      </c>
      <c r="C3" s="77">
        <f>'Task 2 (a)'!D8</f>
        <v>5600</v>
      </c>
      <c r="D3" s="77">
        <f>'Task 2 (a)'!E8</f>
        <v>4100</v>
      </c>
      <c r="E3" s="77">
        <f>'Task 2 (a)'!F8</f>
        <v>4440</v>
      </c>
      <c r="F3" s="77">
        <f>'Task 2 (a)'!G8</f>
        <v>4360</v>
      </c>
      <c r="G3" s="77">
        <f>'Task 2 (a)'!I8</f>
        <v>5100</v>
      </c>
      <c r="H3" s="25"/>
      <c r="I3"/>
      <c r="J3"/>
      <c r="K3" s="9"/>
      <c r="L3" s="8"/>
      <c r="M3" s="37"/>
    </row>
    <row r="4" spans="1:13">
      <c r="A4" s="49" t="s">
        <v>88</v>
      </c>
      <c r="B4" s="77">
        <f>'Task 2 (a)'!B4</f>
        <v>3000</v>
      </c>
      <c r="C4" s="77">
        <f>'Task 2 (a)'!D4</f>
        <v>6000</v>
      </c>
      <c r="D4" s="77">
        <f>'Task 2 (a)'!E4</f>
        <v>4000</v>
      </c>
      <c r="E4" s="77">
        <f>'Task 2 (a)'!F4</f>
        <v>4500</v>
      </c>
      <c r="F4" s="77">
        <f>'Task 2 (a)'!G4</f>
        <v>4200</v>
      </c>
      <c r="G4" s="77">
        <f>'Task 2 (a)'!I4</f>
        <v>5000</v>
      </c>
      <c r="H4" s="25"/>
      <c r="I4"/>
      <c r="J4"/>
      <c r="K4" s="6"/>
    </row>
    <row r="5" spans="1:13">
      <c r="A5" s="10"/>
      <c r="B5" s="8"/>
      <c r="C5" s="9"/>
      <c r="D5" s="8"/>
      <c r="E5" s="9"/>
      <c r="F5" s="8"/>
      <c r="G5" s="9"/>
      <c r="H5" s="25"/>
      <c r="I5"/>
      <c r="J5"/>
      <c r="K5" s="6"/>
    </row>
    <row r="6" spans="1:13">
      <c r="A6" s="48" t="s">
        <v>101</v>
      </c>
      <c r="B6" s="81">
        <v>40</v>
      </c>
      <c r="C6" s="9"/>
      <c r="E6" s="9"/>
      <c r="F6" s="8"/>
      <c r="G6" s="9"/>
      <c r="H6" s="25"/>
      <c r="I6"/>
      <c r="J6"/>
      <c r="K6" s="6"/>
    </row>
    <row r="7" spans="1:13">
      <c r="A7" s="48" t="s">
        <v>102</v>
      </c>
      <c r="B7" s="81">
        <v>5</v>
      </c>
      <c r="C7" s="9"/>
      <c r="E7" s="9"/>
      <c r="F7" s="8"/>
      <c r="G7" s="9"/>
      <c r="H7" s="25"/>
      <c r="I7"/>
      <c r="J7"/>
      <c r="K7" s="6"/>
    </row>
    <row r="8" spans="1:13">
      <c r="A8" s="2" t="s">
        <v>103</v>
      </c>
      <c r="B8" s="82">
        <v>6</v>
      </c>
      <c r="C8" s="9"/>
      <c r="E8" s="9"/>
      <c r="F8" s="8"/>
      <c r="G8" s="9"/>
      <c r="H8" s="25"/>
      <c r="I8"/>
      <c r="J8"/>
      <c r="K8" s="6"/>
    </row>
    <row r="9" spans="1:13">
      <c r="A9" s="49" t="s">
        <v>104</v>
      </c>
      <c r="B9" s="81">
        <v>1</v>
      </c>
      <c r="C9" s="8"/>
      <c r="E9" s="8"/>
      <c r="F9" s="8"/>
      <c r="G9" s="8"/>
      <c r="I9"/>
      <c r="J9"/>
      <c r="K9" s="6"/>
    </row>
    <row r="10" spans="1:13">
      <c r="C10" s="8"/>
      <c r="E10" s="8"/>
      <c r="F10" s="8"/>
      <c r="G10" s="8"/>
      <c r="H10" s="25"/>
      <c r="I10"/>
      <c r="J10"/>
      <c r="K10" s="6"/>
    </row>
    <row r="11" spans="1:13">
      <c r="A11" s="14"/>
      <c r="B11" s="8"/>
      <c r="C11" s="9"/>
      <c r="D11" s="8"/>
      <c r="E11" s="9"/>
      <c r="F11" s="8"/>
      <c r="G11" s="9"/>
      <c r="H11" s="25"/>
      <c r="I11"/>
      <c r="J11"/>
      <c r="K11" s="6"/>
    </row>
    <row r="12" spans="1:13">
      <c r="A12" s="14"/>
      <c r="B12" s="8"/>
      <c r="C12" s="9"/>
      <c r="D12" s="8"/>
      <c r="E12" s="9"/>
      <c r="F12" s="8"/>
      <c r="G12" s="9"/>
      <c r="H12" s="25"/>
      <c r="I12"/>
      <c r="J12"/>
      <c r="K12" s="6"/>
    </row>
    <row r="13" spans="1:13">
      <c r="A13" s="75" t="s">
        <v>105</v>
      </c>
      <c r="B13" s="8"/>
      <c r="C13" s="8"/>
      <c r="D13" s="8"/>
      <c r="E13" s="8"/>
      <c r="F13" s="8"/>
      <c r="G13" s="8"/>
      <c r="H13" s="25"/>
      <c r="I13"/>
      <c r="J13"/>
      <c r="K13" s="6"/>
    </row>
    <row r="14" spans="1:13">
      <c r="A14" s="14"/>
      <c r="B14" s="76" t="s">
        <v>84</v>
      </c>
      <c r="C14" s="76" t="s">
        <v>85</v>
      </c>
      <c r="D14" s="76" t="s">
        <v>86</v>
      </c>
      <c r="H14" s="25"/>
      <c r="I14"/>
      <c r="J14"/>
      <c r="K14" s="6"/>
    </row>
    <row r="15" spans="1:13">
      <c r="A15" s="14"/>
      <c r="B15" s="76" t="s">
        <v>106</v>
      </c>
      <c r="C15" s="76" t="s">
        <v>106</v>
      </c>
      <c r="D15" s="76" t="s">
        <v>106</v>
      </c>
      <c r="H15" s="25"/>
      <c r="I15"/>
      <c r="J15"/>
      <c r="K15" s="6"/>
    </row>
    <row r="16" spans="1:13">
      <c r="A16" s="75" t="s">
        <v>107</v>
      </c>
      <c r="B16" s="83">
        <v>15000</v>
      </c>
      <c r="C16" s="84">
        <f>B31</f>
        <v>142600</v>
      </c>
      <c r="D16" s="84">
        <f>C31</f>
        <v>252440</v>
      </c>
      <c r="G16" s="9"/>
      <c r="H16" s="25"/>
      <c r="I16"/>
      <c r="J16"/>
      <c r="K16" s="6"/>
    </row>
    <row r="17" spans="1:11">
      <c r="A17" s="14"/>
      <c r="B17" s="84"/>
      <c r="C17" s="85"/>
      <c r="D17" s="84"/>
      <c r="G17" s="9"/>
      <c r="H17" s="25"/>
      <c r="I17"/>
      <c r="J17"/>
      <c r="K17" s="6"/>
    </row>
    <row r="18" spans="1:11">
      <c r="A18" s="75" t="s">
        <v>108</v>
      </c>
      <c r="B18" s="84"/>
      <c r="C18" s="85"/>
      <c r="D18" s="84"/>
      <c r="G18" s="9"/>
      <c r="H18" s="25"/>
      <c r="I18"/>
      <c r="J18"/>
      <c r="K18" s="6"/>
    </row>
    <row r="19" spans="1:11">
      <c r="A19" s="2" t="s">
        <v>109</v>
      </c>
      <c r="B19" s="84">
        <f>D4*$B$6*0.2</f>
        <v>32000</v>
      </c>
      <c r="C19" s="84">
        <f>E4*$B$6*0.2</f>
        <v>36000</v>
      </c>
      <c r="D19" s="84">
        <f>F4*$B$6*0.2</f>
        <v>33600</v>
      </c>
      <c r="G19" s="9"/>
      <c r="H19" s="25"/>
      <c r="I19"/>
      <c r="J19"/>
      <c r="K19" s="6"/>
    </row>
    <row r="20" spans="1:11">
      <c r="A20" s="49" t="s">
        <v>110</v>
      </c>
      <c r="B20" s="84">
        <f>C4*$B$6*0.8*0.75</f>
        <v>144000</v>
      </c>
      <c r="C20" s="84">
        <f>D4*$B$6*0.8*0.75</f>
        <v>96000</v>
      </c>
      <c r="D20" s="84">
        <f>E4*$B$6*0.8*0.75</f>
        <v>108000</v>
      </c>
      <c r="G20" s="9"/>
      <c r="H20" s="25"/>
      <c r="I20"/>
      <c r="J20"/>
      <c r="K20" s="6"/>
    </row>
    <row r="21" spans="1:11">
      <c r="A21" s="49" t="s">
        <v>111</v>
      </c>
      <c r="B21" s="86">
        <f>B4*$B$6*0.8*0.25*0.95</f>
        <v>22800</v>
      </c>
      <c r="C21" s="86">
        <f>C4*$B$6*0.8*0.25*0.95</f>
        <v>45600</v>
      </c>
      <c r="D21" s="86">
        <f>D4*$B$6*0.8*0.25*0.95</f>
        <v>30400</v>
      </c>
      <c r="G21" s="9"/>
      <c r="H21" s="25"/>
      <c r="I21"/>
      <c r="J21"/>
      <c r="K21" s="6"/>
    </row>
    <row r="22" spans="1:11">
      <c r="A22" s="49" t="s">
        <v>112</v>
      </c>
      <c r="B22" s="84">
        <f>SUM(B19:B21)</f>
        <v>198800</v>
      </c>
      <c r="C22" s="84">
        <f t="shared" ref="C22:D22" si="0">SUM(C19:C21)</f>
        <v>177600</v>
      </c>
      <c r="D22" s="84">
        <f t="shared" si="0"/>
        <v>172000</v>
      </c>
      <c r="G22" s="9"/>
      <c r="H22" s="25"/>
      <c r="I22"/>
      <c r="J22"/>
      <c r="K22" s="6"/>
    </row>
    <row r="23" spans="1:11">
      <c r="A23" s="14"/>
      <c r="B23" s="85"/>
      <c r="C23" s="85"/>
      <c r="D23" s="85"/>
      <c r="G23" s="9"/>
      <c r="H23" s="25"/>
      <c r="I23"/>
      <c r="J23"/>
      <c r="K23" s="6"/>
    </row>
    <row r="24" spans="1:11">
      <c r="A24" s="55" t="s">
        <v>113</v>
      </c>
      <c r="B24" s="87"/>
      <c r="C24" s="87"/>
      <c r="D24" s="87"/>
      <c r="H24" s="25"/>
      <c r="I24"/>
      <c r="J24"/>
      <c r="K24" s="6"/>
    </row>
    <row r="25" spans="1:11">
      <c r="A25" s="2" t="s">
        <v>114</v>
      </c>
      <c r="B25" s="87">
        <f>$B$7*E3</f>
        <v>22200</v>
      </c>
      <c r="C25" s="87">
        <f>$B$7*F3</f>
        <v>21800</v>
      </c>
      <c r="D25" s="87">
        <f>$B$7*G3</f>
        <v>25500</v>
      </c>
      <c r="H25" s="25"/>
      <c r="I25"/>
      <c r="J25"/>
      <c r="K25" s="6"/>
    </row>
    <row r="26" spans="1:11">
      <c r="A26" s="2" t="s">
        <v>115</v>
      </c>
      <c r="B26" s="87">
        <f>$B$8*D3</f>
        <v>24600</v>
      </c>
      <c r="C26" s="87">
        <f>$B$8*E3</f>
        <v>26640</v>
      </c>
      <c r="D26" s="87">
        <f>$B$8*F3</f>
        <v>26160</v>
      </c>
      <c r="H26" s="25"/>
      <c r="I26"/>
      <c r="J26"/>
      <c r="K26" s="6"/>
    </row>
    <row r="27" spans="1:11">
      <c r="A27" s="49" t="s">
        <v>116</v>
      </c>
      <c r="B27" s="87">
        <f>IF(D3&lt;=4200,D3*4,D3*3)</f>
        <v>16400</v>
      </c>
      <c r="C27" s="87">
        <f>IF(E3&lt;=4200,E3*4,E3*3)</f>
        <v>13320</v>
      </c>
      <c r="D27" s="87">
        <f>IF(F3&lt;=4200,F3*4,F3*3)</f>
        <v>13080</v>
      </c>
      <c r="H27" s="25"/>
      <c r="I27"/>
      <c r="J27"/>
      <c r="K27" s="6"/>
    </row>
    <row r="28" spans="1:11">
      <c r="A28" s="49" t="s">
        <v>117</v>
      </c>
      <c r="B28" s="83">
        <f>IF(C3&gt;500,2000,1800)</f>
        <v>2000</v>
      </c>
      <c r="C28" s="84">
        <f>IF(D3&gt;500,2000,1800)</f>
        <v>2000</v>
      </c>
      <c r="D28" s="84">
        <f>IF(E3&gt;500,2000,1800)</f>
        <v>2000</v>
      </c>
      <c r="H28" s="25"/>
      <c r="I28"/>
      <c r="J28"/>
      <c r="K28" s="6"/>
    </row>
    <row r="29" spans="1:11">
      <c r="A29" s="2" t="s">
        <v>118</v>
      </c>
      <c r="B29" s="86">
        <f>$B$9*C4</f>
        <v>6000</v>
      </c>
      <c r="C29" s="86">
        <f>$B$9*D4</f>
        <v>4000</v>
      </c>
      <c r="D29" s="86">
        <f>$B$9*E4</f>
        <v>4500</v>
      </c>
      <c r="H29" s="25"/>
      <c r="I29"/>
      <c r="J29"/>
      <c r="K29" s="6"/>
    </row>
    <row r="30" spans="1:11">
      <c r="A30" s="2" t="s">
        <v>119</v>
      </c>
      <c r="B30" s="86">
        <f>SUM(B25:B29)</f>
        <v>71200</v>
      </c>
      <c r="C30" s="86">
        <f>SUM(C25:C29)</f>
        <v>67760</v>
      </c>
      <c r="D30" s="86">
        <f>SUM(D25:D29)</f>
        <v>71240</v>
      </c>
      <c r="H30" s="25"/>
      <c r="I30"/>
      <c r="J30"/>
      <c r="K30" s="6"/>
    </row>
    <row r="31" spans="1:11" ht="15" thickBot="1">
      <c r="A31" s="55" t="s">
        <v>120</v>
      </c>
      <c r="B31" s="88">
        <f>B16+B22-B30</f>
        <v>142600</v>
      </c>
      <c r="C31" s="88">
        <f>C16+C22-C30</f>
        <v>252440</v>
      </c>
      <c r="D31" s="88">
        <f>D16+D22-D30</f>
        <v>353200</v>
      </c>
      <c r="H31" s="25"/>
      <c r="I31"/>
      <c r="J31"/>
      <c r="K31" s="6"/>
    </row>
    <row r="32" spans="1:11" ht="15" thickTop="1">
      <c r="A32"/>
      <c r="B32"/>
      <c r="C32"/>
      <c r="D32"/>
      <c r="E32"/>
      <c r="F32"/>
      <c r="G32"/>
      <c r="H32" s="25" t="s">
        <v>121</v>
      </c>
      <c r="I32"/>
      <c r="J32"/>
      <c r="K32" s="6"/>
    </row>
    <row r="33" spans="1:13">
      <c r="A33" s="5"/>
      <c r="B33" s="6"/>
      <c r="C33" s="37"/>
      <c r="D33" s="37"/>
      <c r="E33" s="37"/>
      <c r="F33" s="37"/>
      <c r="J33" s="6"/>
      <c r="K33" s="6"/>
      <c r="M33" s="41"/>
    </row>
    <row r="34" spans="1:13">
      <c r="H34" s="25"/>
    </row>
  </sheetData>
  <printOptions headings="1" gridLines="1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Header>&amp;L&amp;"Trebuchet MS,Regular"Task 2 (b) - value view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DB1FA-B84A-454E-91A1-7E9D9C49ECF8}">
  <sheetPr>
    <pageSetUpPr fitToPage="1"/>
  </sheetPr>
  <dimension ref="A1:M37"/>
  <sheetViews>
    <sheetView showFormulas="1" zoomScaleNormal="100" zoomScalePageLayoutView="70" workbookViewId="0">
      <selection sqref="A1:B1"/>
    </sheetView>
  </sheetViews>
  <sheetFormatPr defaultRowHeight="14.4"/>
  <cols>
    <col min="1" max="1" width="11.88671875" style="2" customWidth="1"/>
    <col min="2" max="2" width="13.44140625" style="2" customWidth="1"/>
    <col min="3" max="3" width="12.6640625" style="2" customWidth="1"/>
    <col min="4" max="4" width="12.44140625" style="2" customWidth="1"/>
    <col min="5" max="5" width="10" style="2" customWidth="1"/>
    <col min="6" max="6" width="16.109375" style="2" bestFit="1" customWidth="1"/>
    <col min="7" max="7" width="10.44140625" style="2" bestFit="1" customWidth="1"/>
    <col min="8" max="8" width="9.5546875" style="2" customWidth="1"/>
    <col min="9" max="9" width="8.6640625" style="2"/>
    <col min="10" max="10" width="9" style="2" bestFit="1" customWidth="1"/>
    <col min="11" max="11" width="8.6640625" style="2"/>
    <col min="12" max="13" width="9" style="2" bestFit="1" customWidth="1"/>
  </cols>
  <sheetData>
    <row r="1" spans="1:13">
      <c r="A1" s="123" t="s">
        <v>99</v>
      </c>
      <c r="B1" s="123"/>
      <c r="D1" s="11"/>
      <c r="E1" s="11"/>
      <c r="F1" s="25"/>
      <c r="G1" s="11"/>
      <c r="I1"/>
      <c r="J1"/>
      <c r="K1" s="7"/>
      <c r="L1" s="38"/>
      <c r="M1" s="38"/>
    </row>
    <row r="2" spans="1:13">
      <c r="B2" s="76" t="s">
        <v>82</v>
      </c>
      <c r="C2" s="76" t="s">
        <v>83</v>
      </c>
      <c r="D2" s="76" t="s">
        <v>84</v>
      </c>
      <c r="E2" s="76" t="s">
        <v>85</v>
      </c>
      <c r="F2" s="76" t="s">
        <v>86</v>
      </c>
      <c r="G2" s="76" t="s">
        <v>87</v>
      </c>
      <c r="H2" s="25"/>
      <c r="I2"/>
      <c r="J2"/>
      <c r="K2" s="8"/>
    </row>
    <row r="3" spans="1:13">
      <c r="A3" s="49" t="s">
        <v>95</v>
      </c>
      <c r="B3" s="78">
        <v>3600</v>
      </c>
      <c r="C3" s="78">
        <v>5600</v>
      </c>
      <c r="D3" s="78">
        <v>4100</v>
      </c>
      <c r="E3" s="78">
        <v>4440</v>
      </c>
      <c r="F3" s="78">
        <v>4360</v>
      </c>
      <c r="G3" s="78">
        <v>5100</v>
      </c>
      <c r="H3" s="25"/>
      <c r="I3"/>
      <c r="J3"/>
      <c r="K3" s="9"/>
      <c r="L3" s="8"/>
      <c r="M3" s="37"/>
    </row>
    <row r="4" spans="1:13">
      <c r="A4" s="49" t="s">
        <v>88</v>
      </c>
      <c r="B4" s="78">
        <v>3000</v>
      </c>
      <c r="C4" s="78">
        <v>6000</v>
      </c>
      <c r="D4" s="78">
        <v>4000</v>
      </c>
      <c r="E4" s="78">
        <v>4500</v>
      </c>
      <c r="F4" s="78">
        <v>4200</v>
      </c>
      <c r="G4" s="78">
        <v>5000</v>
      </c>
      <c r="H4" s="25"/>
      <c r="I4"/>
      <c r="J4"/>
      <c r="K4" s="6"/>
    </row>
    <row r="5" spans="1:13">
      <c r="A5" s="10"/>
      <c r="B5" s="8"/>
      <c r="C5" s="9"/>
      <c r="D5" s="8"/>
      <c r="E5" s="9"/>
      <c r="F5" s="8"/>
      <c r="G5" s="9"/>
      <c r="H5" s="25"/>
      <c r="I5"/>
      <c r="J5"/>
      <c r="K5" s="6"/>
    </row>
    <row r="6" spans="1:13">
      <c r="A6" s="48" t="s">
        <v>101</v>
      </c>
      <c r="B6" s="39">
        <v>40</v>
      </c>
      <c r="C6" s="9"/>
      <c r="E6" s="9"/>
      <c r="F6" s="8"/>
      <c r="G6" s="9"/>
      <c r="H6" s="25"/>
      <c r="I6"/>
      <c r="J6"/>
      <c r="K6" s="6"/>
    </row>
    <row r="7" spans="1:13">
      <c r="A7" s="48" t="s">
        <v>102</v>
      </c>
      <c r="B7" s="39">
        <v>5</v>
      </c>
      <c r="C7" s="9"/>
      <c r="E7" s="9"/>
      <c r="F7" s="8"/>
      <c r="G7" s="9"/>
      <c r="H7" s="25"/>
      <c r="I7"/>
      <c r="J7"/>
      <c r="K7" s="6"/>
    </row>
    <row r="8" spans="1:13">
      <c r="A8" s="2" t="s">
        <v>103</v>
      </c>
      <c r="B8" s="26">
        <v>6</v>
      </c>
      <c r="C8" s="9"/>
      <c r="E8" s="9"/>
      <c r="F8" s="8"/>
      <c r="G8" s="9"/>
      <c r="H8" s="25"/>
      <c r="I8"/>
      <c r="J8"/>
      <c r="K8" s="6"/>
    </row>
    <row r="9" spans="1:13">
      <c r="A9" s="49" t="s">
        <v>104</v>
      </c>
      <c r="B9" s="39">
        <v>1</v>
      </c>
      <c r="C9" s="8"/>
      <c r="E9" s="8"/>
      <c r="F9" s="8"/>
      <c r="G9" s="8"/>
      <c r="H9" s="25"/>
      <c r="I9"/>
      <c r="J9"/>
      <c r="K9" s="6"/>
    </row>
    <row r="10" spans="1:13">
      <c r="C10" s="8"/>
      <c r="E10" s="8"/>
      <c r="F10" s="8"/>
      <c r="G10" s="8"/>
      <c r="H10" s="25"/>
      <c r="I10"/>
      <c r="J10"/>
      <c r="K10" s="6"/>
    </row>
    <row r="11" spans="1:13">
      <c r="A11" s="14"/>
      <c r="B11" s="8"/>
      <c r="C11" s="9"/>
      <c r="D11" s="8"/>
      <c r="E11" s="9"/>
      <c r="F11" s="8"/>
      <c r="G11" s="9"/>
      <c r="H11" s="25"/>
      <c r="I11"/>
      <c r="J11"/>
      <c r="K11" s="6"/>
    </row>
    <row r="12" spans="1:13">
      <c r="A12" s="14"/>
      <c r="B12" s="8"/>
      <c r="C12" s="9"/>
      <c r="D12" s="8"/>
      <c r="E12" s="9"/>
      <c r="F12" s="8"/>
      <c r="G12" s="9"/>
      <c r="H12" s="25"/>
      <c r="I12"/>
      <c r="J12"/>
      <c r="K12" s="6"/>
    </row>
    <row r="13" spans="1:13">
      <c r="A13" s="121" t="s">
        <v>105</v>
      </c>
      <c r="B13" s="121"/>
      <c r="C13" s="8"/>
      <c r="D13" s="8"/>
      <c r="E13" s="8"/>
      <c r="F13" s="55" t="s">
        <v>3</v>
      </c>
      <c r="G13" s="8"/>
      <c r="H13" s="25"/>
      <c r="I13"/>
      <c r="J13"/>
      <c r="K13" s="6"/>
    </row>
    <row r="14" spans="1:13">
      <c r="A14" s="14"/>
      <c r="B14" s="76" t="s">
        <v>84</v>
      </c>
      <c r="C14" s="76" t="s">
        <v>85</v>
      </c>
      <c r="D14" s="76" t="s">
        <v>86</v>
      </c>
      <c r="F14" s="122" t="s">
        <v>122</v>
      </c>
      <c r="G14" s="122"/>
      <c r="I14"/>
      <c r="J14"/>
      <c r="K14" s="6"/>
    </row>
    <row r="15" spans="1:13">
      <c r="A15" s="14"/>
      <c r="B15" s="76" t="s">
        <v>106</v>
      </c>
      <c r="C15" s="76" t="s">
        <v>106</v>
      </c>
      <c r="D15" s="76" t="s">
        <v>106</v>
      </c>
      <c r="F15" s="2" t="s">
        <v>123</v>
      </c>
      <c r="I15"/>
      <c r="J15"/>
      <c r="K15" s="6"/>
    </row>
    <row r="16" spans="1:13">
      <c r="A16" s="75" t="s">
        <v>107</v>
      </c>
      <c r="B16" s="8">
        <v>15000</v>
      </c>
      <c r="C16" s="8">
        <f>B31</f>
        <v>142600</v>
      </c>
      <c r="D16" s="8">
        <f>C31</f>
        <v>252440</v>
      </c>
      <c r="E16" s="25">
        <v>1</v>
      </c>
      <c r="I16"/>
      <c r="J16"/>
      <c r="K16" s="6"/>
    </row>
    <row r="17" spans="1:11">
      <c r="A17" s="14"/>
      <c r="B17" s="8"/>
      <c r="C17" s="40"/>
      <c r="D17" s="8"/>
      <c r="E17" s="25"/>
      <c r="I17"/>
      <c r="J17"/>
      <c r="K17" s="6"/>
    </row>
    <row r="18" spans="1:11">
      <c r="A18" s="75" t="s">
        <v>124</v>
      </c>
      <c r="B18" s="8"/>
      <c r="C18" s="40"/>
      <c r="D18" s="8"/>
      <c r="E18" s="25"/>
      <c r="I18"/>
      <c r="J18"/>
      <c r="K18" s="6"/>
    </row>
    <row r="19" spans="1:11">
      <c r="A19" s="2" t="s">
        <v>109</v>
      </c>
      <c r="B19" s="8">
        <f>D4*$B$6*0.2</f>
        <v>32000</v>
      </c>
      <c r="C19" s="8">
        <f>E4*$B$6*0.2</f>
        <v>36000</v>
      </c>
      <c r="D19" s="8">
        <f>F4*$B$6*0.2</f>
        <v>33600</v>
      </c>
      <c r="E19" s="25">
        <v>1</v>
      </c>
      <c r="I19"/>
      <c r="J19"/>
      <c r="K19" s="6"/>
    </row>
    <row r="20" spans="1:11">
      <c r="A20" s="49" t="s">
        <v>125</v>
      </c>
      <c r="B20" s="8">
        <f>C4*$B$6*0.8*0.75</f>
        <v>144000</v>
      </c>
      <c r="C20" s="8">
        <f>D4*$B$6*0.8*0.75</f>
        <v>96000</v>
      </c>
      <c r="D20" s="8">
        <f>E4*$B$6*0.8*0.75</f>
        <v>108000</v>
      </c>
      <c r="E20" s="25">
        <v>1</v>
      </c>
      <c r="I20"/>
      <c r="J20"/>
      <c r="K20" s="6"/>
    </row>
    <row r="21" spans="1:11">
      <c r="A21" s="49" t="s">
        <v>111</v>
      </c>
      <c r="B21" s="12">
        <f>B4*$B$6*0.8*0.25*0.95</f>
        <v>22800</v>
      </c>
      <c r="C21" s="12">
        <f>C4*$B$6*0.8*0.25*0.95</f>
        <v>45600</v>
      </c>
      <c r="D21" s="12">
        <f>D4*$B$6*0.8*0.25*0.95</f>
        <v>30400</v>
      </c>
      <c r="E21" s="25" t="s">
        <v>126</v>
      </c>
      <c r="I21"/>
      <c r="J21"/>
      <c r="K21" s="6"/>
    </row>
    <row r="22" spans="1:11">
      <c r="A22" s="49" t="s">
        <v>127</v>
      </c>
      <c r="B22" s="8">
        <f>SUM(B19:B21)</f>
        <v>198800</v>
      </c>
      <c r="C22" s="8">
        <f t="shared" ref="C22:D22" si="0">SUM(C19:C21)</f>
        <v>177600</v>
      </c>
      <c r="D22" s="8">
        <f t="shared" si="0"/>
        <v>172000</v>
      </c>
      <c r="E22" s="25"/>
      <c r="I22"/>
      <c r="J22"/>
      <c r="K22" s="6"/>
    </row>
    <row r="23" spans="1:11">
      <c r="A23" s="14"/>
      <c r="B23" s="40"/>
      <c r="C23" s="40"/>
      <c r="D23" s="40"/>
      <c r="E23" s="25"/>
      <c r="I23"/>
      <c r="J23"/>
      <c r="K23" s="6"/>
    </row>
    <row r="24" spans="1:11">
      <c r="A24" s="55" t="s">
        <v>113</v>
      </c>
      <c r="B24" s="6"/>
      <c r="C24" s="6"/>
      <c r="D24" s="6"/>
      <c r="E24" s="25"/>
      <c r="I24"/>
      <c r="J24"/>
      <c r="K24" s="6"/>
    </row>
    <row r="25" spans="1:11">
      <c r="A25" s="2" t="s">
        <v>114</v>
      </c>
      <c r="B25" s="6">
        <f>$B$7*E3</f>
        <v>22200</v>
      </c>
      <c r="C25" s="6">
        <f>$B$7*F3</f>
        <v>21800</v>
      </c>
      <c r="D25" s="6">
        <f>$B$7*G3</f>
        <v>25500</v>
      </c>
      <c r="E25" s="25">
        <v>1</v>
      </c>
      <c r="I25"/>
      <c r="J25"/>
      <c r="K25" s="6"/>
    </row>
    <row r="26" spans="1:11">
      <c r="A26" s="2" t="s">
        <v>115</v>
      </c>
      <c r="B26" s="6">
        <f>$B$8*D3</f>
        <v>24600</v>
      </c>
      <c r="C26" s="6">
        <f>$B$8*E3</f>
        <v>26640</v>
      </c>
      <c r="D26" s="6">
        <f>$B$8*F3</f>
        <v>26160</v>
      </c>
      <c r="E26" s="25">
        <v>1</v>
      </c>
      <c r="I26"/>
      <c r="J26"/>
      <c r="K26" s="6"/>
    </row>
    <row r="27" spans="1:11">
      <c r="A27" s="49" t="s">
        <v>128</v>
      </c>
      <c r="B27" s="6">
        <f>IF(D3&lt;=4200,D3*4,D3*3)</f>
        <v>16400</v>
      </c>
      <c r="C27" s="6">
        <f>IF(E3&lt;=4200,E3*4,E3*3)</f>
        <v>13320</v>
      </c>
      <c r="D27" s="6">
        <f>IF(F3&lt;=4200,F3*4,F3*3)</f>
        <v>13080</v>
      </c>
      <c r="E27" s="25" t="s">
        <v>129</v>
      </c>
      <c r="F27" s="2" t="s">
        <v>130</v>
      </c>
      <c r="I27"/>
      <c r="J27"/>
      <c r="K27" s="6"/>
    </row>
    <row r="28" spans="1:11">
      <c r="A28" s="49" t="s">
        <v>117</v>
      </c>
      <c r="B28" s="8">
        <v>2000</v>
      </c>
      <c r="C28" s="8">
        <f>B28</f>
        <v>2000</v>
      </c>
      <c r="D28" s="8">
        <f>C28</f>
        <v>2000</v>
      </c>
      <c r="E28" s="25">
        <v>1</v>
      </c>
      <c r="I28"/>
      <c r="J28"/>
      <c r="K28" s="6"/>
    </row>
    <row r="29" spans="1:11">
      <c r="A29" s="2" t="s">
        <v>118</v>
      </c>
      <c r="B29" s="12">
        <f>$B$9*C4</f>
        <v>6000</v>
      </c>
      <c r="C29" s="12">
        <f>$B$9*D4</f>
        <v>4000</v>
      </c>
      <c r="D29" s="12">
        <f>$B$9*E4</f>
        <v>4500</v>
      </c>
      <c r="E29" s="25">
        <v>1</v>
      </c>
      <c r="I29"/>
      <c r="J29"/>
      <c r="K29" s="6"/>
    </row>
    <row r="30" spans="1:11">
      <c r="A30" s="2" t="s">
        <v>131</v>
      </c>
      <c r="B30" s="6">
        <f>SUM(B25:B29)</f>
        <v>71200</v>
      </c>
      <c r="C30" s="6">
        <f>SUM(C25:C29)</f>
        <v>67760</v>
      </c>
      <c r="D30" s="6">
        <f>SUM(D25:D29)</f>
        <v>71240</v>
      </c>
      <c r="E30" s="25"/>
      <c r="I30"/>
      <c r="J30"/>
      <c r="K30" s="6"/>
    </row>
    <row r="31" spans="1:11" ht="15" thickBot="1">
      <c r="A31" s="55" t="s">
        <v>132</v>
      </c>
      <c r="B31" s="35">
        <f>B16+B22-B30</f>
        <v>142600</v>
      </c>
      <c r="C31" s="35">
        <f>C16+C22-C30</f>
        <v>252440</v>
      </c>
      <c r="D31" s="35">
        <f>D16+D22-D30</f>
        <v>353200</v>
      </c>
      <c r="E31" s="25">
        <v>1</v>
      </c>
      <c r="I31"/>
      <c r="J31"/>
      <c r="K31" s="6"/>
    </row>
    <row r="32" spans="1:11" ht="15" thickTop="1">
      <c r="A32"/>
      <c r="B32"/>
      <c r="C32"/>
      <c r="D32"/>
      <c r="E32"/>
      <c r="G32"/>
      <c r="H32" s="25"/>
      <c r="I32"/>
      <c r="J32"/>
      <c r="K32" s="6"/>
    </row>
    <row r="33" spans="1:13">
      <c r="A33" s="5"/>
      <c r="B33" s="6"/>
      <c r="C33" s="37"/>
      <c r="D33" s="37"/>
      <c r="E33" s="25" t="s">
        <v>133</v>
      </c>
      <c r="H33" s="42"/>
      <c r="I33" s="6"/>
      <c r="J33" s="6"/>
      <c r="K33" s="6"/>
      <c r="M33" s="41"/>
    </row>
    <row r="34" spans="1:13">
      <c r="E34" s="25" t="s">
        <v>134</v>
      </c>
    </row>
    <row r="35" spans="1:13">
      <c r="D35" s="72" t="s">
        <v>38</v>
      </c>
      <c r="E35" s="25">
        <v>13</v>
      </c>
      <c r="H35" s="25"/>
    </row>
    <row r="36" spans="1:13">
      <c r="H36" s="25"/>
    </row>
    <row r="37" spans="1:13">
      <c r="G37" s="25"/>
      <c r="H37" s="25"/>
    </row>
  </sheetData>
  <mergeCells count="3">
    <mergeCell ref="A13:B13"/>
    <mergeCell ref="F14:G14"/>
    <mergeCell ref="A1:B1"/>
  </mergeCells>
  <printOptions headings="1" gridLines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&amp;L&amp;"Trebuchet MS,Regular"Task 2 (b) - formula view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8C2F-E7E5-4A3D-8552-6044F864430F}">
  <sheetPr>
    <pageSetUpPr fitToPage="1"/>
  </sheetPr>
  <dimension ref="A1:W48"/>
  <sheetViews>
    <sheetView zoomScaleNormal="100" workbookViewId="0"/>
  </sheetViews>
  <sheetFormatPr defaultRowHeight="14.4"/>
  <cols>
    <col min="1" max="1" width="7.5546875" customWidth="1"/>
    <col min="2" max="2" width="24.109375" style="2" customWidth="1"/>
    <col min="3" max="3" width="19.6640625" style="2" bestFit="1" customWidth="1"/>
    <col min="4" max="4" width="10.33203125" style="2" customWidth="1"/>
    <col min="5" max="5" width="3.44140625" style="2" customWidth="1"/>
    <col min="6" max="6" width="11.33203125" style="2" customWidth="1"/>
    <col min="7" max="7" width="3.5546875" style="2" customWidth="1"/>
    <col min="8" max="8" width="12.109375" style="2" customWidth="1"/>
    <col min="9" max="9" width="10.33203125" style="2" customWidth="1"/>
    <col min="10" max="10" width="3.5546875" style="2" customWidth="1"/>
    <col min="11" max="11" width="7.44140625" style="2" customWidth="1"/>
    <col min="12" max="13" width="8.88671875" style="2"/>
    <col min="15" max="15" width="23.5546875" customWidth="1"/>
    <col min="22" max="22" width="3.88671875" customWidth="1"/>
  </cols>
  <sheetData>
    <row r="1" spans="1:17" s="55" customFormat="1" ht="28.8">
      <c r="A1" s="55" t="s">
        <v>135</v>
      </c>
      <c r="H1" s="25"/>
      <c r="I1" s="103" t="s">
        <v>2</v>
      </c>
      <c r="J1" s="55" t="s">
        <v>3</v>
      </c>
    </row>
    <row r="2" spans="1:17">
      <c r="A2" t="s">
        <v>13</v>
      </c>
      <c r="B2" s="55" t="s">
        <v>136</v>
      </c>
      <c r="H2" s="55"/>
      <c r="I2" s="55">
        <v>5</v>
      </c>
      <c r="J2"/>
      <c r="K2"/>
      <c r="L2"/>
    </row>
    <row r="3" spans="1:17">
      <c r="I3"/>
      <c r="J3"/>
      <c r="K3"/>
      <c r="L3"/>
    </row>
    <row r="4" spans="1:17">
      <c r="D4" s="2" t="s">
        <v>106</v>
      </c>
      <c r="F4" s="2" t="s">
        <v>106</v>
      </c>
      <c r="I4"/>
      <c r="J4"/>
      <c r="K4"/>
      <c r="L4"/>
    </row>
    <row r="5" spans="1:17" ht="16.5" customHeight="1">
      <c r="B5" s="2" t="s">
        <v>137</v>
      </c>
      <c r="D5" s="6"/>
      <c r="E5" s="6"/>
      <c r="F5" s="6">
        <v>800000</v>
      </c>
      <c r="G5" s="106" t="s">
        <v>36</v>
      </c>
      <c r="J5" s="117" t="s">
        <v>138</v>
      </c>
      <c r="K5" s="117"/>
      <c r="L5" s="117"/>
      <c r="M5" s="117"/>
      <c r="N5" s="117"/>
      <c r="O5" s="117"/>
      <c r="P5" s="117"/>
    </row>
    <row r="6" spans="1:17">
      <c r="B6" s="2" t="s">
        <v>139</v>
      </c>
      <c r="C6" s="2" t="s">
        <v>140</v>
      </c>
      <c r="D6" s="6">
        <f>0.04*50000</f>
        <v>2000</v>
      </c>
      <c r="E6" s="106" t="s">
        <v>36</v>
      </c>
      <c r="F6" s="6"/>
      <c r="G6" s="6"/>
      <c r="J6" s="117"/>
      <c r="K6" s="117"/>
      <c r="L6" s="117"/>
      <c r="M6" s="117"/>
      <c r="N6" s="117"/>
      <c r="O6" s="117"/>
      <c r="P6" s="117"/>
    </row>
    <row r="7" spans="1:17">
      <c r="C7" s="2" t="s">
        <v>141</v>
      </c>
      <c r="D7" s="12">
        <f>0.04*40000</f>
        <v>1600</v>
      </c>
      <c r="E7" s="54" t="s">
        <v>142</v>
      </c>
      <c r="F7" s="12">
        <f>SUM(D6:D7)</f>
        <v>3600</v>
      </c>
      <c r="G7" s="8"/>
      <c r="I7" s="55"/>
      <c r="J7" s="2" t="s">
        <v>143</v>
      </c>
      <c r="L7"/>
    </row>
    <row r="8" spans="1:17">
      <c r="D8" s="6"/>
      <c r="E8" s="6"/>
      <c r="F8" s="6">
        <f>F5+F7</f>
        <v>803600</v>
      </c>
      <c r="G8" s="6"/>
      <c r="L8"/>
    </row>
    <row r="9" spans="1:17">
      <c r="B9" s="2" t="s">
        <v>144</v>
      </c>
      <c r="C9" s="2" t="s">
        <v>140</v>
      </c>
      <c r="D9" s="6">
        <f>6%*600000</f>
        <v>36000</v>
      </c>
      <c r="E9" s="106" t="s">
        <v>36</v>
      </c>
      <c r="F9" s="6"/>
      <c r="G9" s="6"/>
      <c r="L9"/>
    </row>
    <row r="10" spans="1:17">
      <c r="C10" s="2" t="s">
        <v>141</v>
      </c>
      <c r="D10" s="6">
        <f>6%*400000</f>
        <v>24000</v>
      </c>
      <c r="E10" s="54" t="s">
        <v>142</v>
      </c>
      <c r="F10" s="6"/>
      <c r="G10" s="6"/>
      <c r="H10" s="54"/>
      <c r="J10" s="2" t="s">
        <v>143</v>
      </c>
      <c r="L10"/>
    </row>
    <row r="11" spans="1:17">
      <c r="B11" s="2" t="s">
        <v>145</v>
      </c>
      <c r="D11" s="109">
        <f>4000*12</f>
        <v>48000</v>
      </c>
      <c r="E11" s="54" t="s">
        <v>142</v>
      </c>
      <c r="F11" s="12">
        <f>SUM(D9:D11)</f>
        <v>108000</v>
      </c>
      <c r="G11" s="8"/>
      <c r="H11" s="54"/>
      <c r="J11" s="2" t="s">
        <v>143</v>
      </c>
      <c r="L11"/>
    </row>
    <row r="12" spans="1:17">
      <c r="B12" s="2" t="s">
        <v>146</v>
      </c>
      <c r="D12" s="6"/>
      <c r="E12" s="6"/>
      <c r="F12" s="6">
        <f>F8-F11</f>
        <v>695600</v>
      </c>
      <c r="G12" s="6"/>
      <c r="L12"/>
    </row>
    <row r="13" spans="1:17" ht="16.5" customHeight="1">
      <c r="B13" s="2" t="s">
        <v>147</v>
      </c>
      <c r="C13" s="2" t="s">
        <v>148</v>
      </c>
      <c r="D13" s="6">
        <f>F12*6/10</f>
        <v>417360</v>
      </c>
      <c r="E13" s="106" t="s">
        <v>36</v>
      </c>
      <c r="F13" s="6"/>
      <c r="G13" s="6"/>
      <c r="J13" s="117" t="s">
        <v>149</v>
      </c>
      <c r="K13" s="117"/>
      <c r="L13" s="117"/>
      <c r="M13" s="117"/>
      <c r="N13" s="117"/>
      <c r="O13" s="117"/>
      <c r="P13" s="117"/>
      <c r="Q13" s="117"/>
    </row>
    <row r="14" spans="1:17" ht="14.4" customHeight="1">
      <c r="C14" s="2" t="s">
        <v>150</v>
      </c>
      <c r="D14" s="12">
        <f>F12*0.4</f>
        <v>278240</v>
      </c>
      <c r="E14" s="54" t="s">
        <v>142</v>
      </c>
      <c r="F14" s="12">
        <f>SUM(D13:D14)</f>
        <v>695600</v>
      </c>
      <c r="G14" s="8"/>
      <c r="I14" s="24"/>
      <c r="J14" s="117"/>
      <c r="K14" s="117"/>
      <c r="L14" s="117"/>
      <c r="M14" s="117"/>
      <c r="N14" s="117"/>
      <c r="O14" s="117"/>
      <c r="P14" s="117"/>
      <c r="Q14" s="117"/>
    </row>
    <row r="15" spans="1:17" ht="14.4" customHeight="1">
      <c r="D15" s="8"/>
      <c r="E15" s="8"/>
      <c r="F15" s="8"/>
      <c r="G15" s="8"/>
      <c r="H15" s="54"/>
      <c r="N15" s="2"/>
      <c r="O15" s="2"/>
    </row>
    <row r="16" spans="1:17">
      <c r="B16" s="25" t="s">
        <v>151</v>
      </c>
    </row>
    <row r="17" spans="1:23">
      <c r="B17" s="25"/>
    </row>
    <row r="18" spans="1:23">
      <c r="B18" s="25"/>
    </row>
    <row r="19" spans="1:23">
      <c r="B19" s="25"/>
    </row>
    <row r="20" spans="1:23">
      <c r="A20" s="55" t="s">
        <v>135</v>
      </c>
      <c r="J20" s="124" t="s">
        <v>2</v>
      </c>
      <c r="K20" s="124"/>
      <c r="L20" s="55" t="s">
        <v>3</v>
      </c>
    </row>
    <row r="21" spans="1:23">
      <c r="A21" t="s">
        <v>152</v>
      </c>
      <c r="B21" s="2" t="s">
        <v>153</v>
      </c>
      <c r="K21" s="55">
        <v>6</v>
      </c>
    </row>
    <row r="22" spans="1:23">
      <c r="B22" s="2" t="s">
        <v>154</v>
      </c>
      <c r="C22" s="2" t="s">
        <v>155</v>
      </c>
      <c r="D22" s="2" t="s">
        <v>156</v>
      </c>
      <c r="F22" s="2" t="s">
        <v>157</v>
      </c>
      <c r="H22" s="2" t="s">
        <v>158</v>
      </c>
      <c r="I22" s="74" t="s">
        <v>81</v>
      </c>
    </row>
    <row r="23" spans="1:23">
      <c r="B23" s="111" t="s">
        <v>159</v>
      </c>
      <c r="C23" s="2" t="s">
        <v>107</v>
      </c>
      <c r="D23" s="6"/>
      <c r="F23" s="6"/>
      <c r="H23" s="6">
        <v>11500</v>
      </c>
      <c r="I23" s="2" t="s">
        <v>156</v>
      </c>
      <c r="J23" s="106" t="s">
        <v>36</v>
      </c>
    </row>
    <row r="24" spans="1:23" ht="16.5" customHeight="1">
      <c r="B24" s="111" t="s">
        <v>160</v>
      </c>
      <c r="C24" s="2" t="s">
        <v>161</v>
      </c>
      <c r="D24" s="6"/>
      <c r="F24" s="6">
        <f>D9</f>
        <v>36000</v>
      </c>
      <c r="G24" s="106" t="s">
        <v>36</v>
      </c>
      <c r="H24" s="34">
        <f>F24-H23</f>
        <v>24500</v>
      </c>
      <c r="I24" s="2" t="s">
        <v>157</v>
      </c>
      <c r="J24" s="101"/>
      <c r="L24" s="112" t="s">
        <v>162</v>
      </c>
      <c r="M24" s="70"/>
      <c r="N24" s="70"/>
      <c r="O24" s="70"/>
      <c r="P24" s="70"/>
      <c r="Q24" s="70"/>
    </row>
    <row r="25" spans="1:23">
      <c r="B25" s="111" t="s">
        <v>160</v>
      </c>
      <c r="C25" s="2" t="s">
        <v>147</v>
      </c>
      <c r="D25" s="6"/>
      <c r="F25" s="6">
        <f>D13</f>
        <v>417360</v>
      </c>
      <c r="G25" s="106" t="s">
        <v>36</v>
      </c>
      <c r="H25" s="34">
        <f>H24+F25-D25</f>
        <v>441860</v>
      </c>
      <c r="I25" s="2" t="s">
        <v>157</v>
      </c>
      <c r="J25" s="101"/>
      <c r="L25" s="70"/>
      <c r="M25" s="70"/>
      <c r="N25" s="70"/>
      <c r="O25" s="70"/>
      <c r="P25" s="70"/>
      <c r="Q25" s="70"/>
    </row>
    <row r="26" spans="1:23">
      <c r="B26" s="111" t="s">
        <v>160</v>
      </c>
      <c r="C26" s="2" t="s">
        <v>163</v>
      </c>
      <c r="D26" s="6"/>
      <c r="F26" s="6">
        <f>0.05*40000</f>
        <v>2000</v>
      </c>
      <c r="G26" s="106" t="s">
        <v>36</v>
      </c>
      <c r="H26" s="34">
        <f>H25+F26-D26</f>
        <v>443860</v>
      </c>
      <c r="I26" s="2" t="s">
        <v>157</v>
      </c>
      <c r="J26" s="101"/>
      <c r="L26" s="2" t="s">
        <v>164</v>
      </c>
    </row>
    <row r="27" spans="1:23">
      <c r="B27" s="111" t="s">
        <v>160</v>
      </c>
      <c r="C27" s="2" t="s">
        <v>165</v>
      </c>
      <c r="D27" s="6">
        <v>50000</v>
      </c>
      <c r="E27" s="106" t="s">
        <v>36</v>
      </c>
      <c r="F27" s="6"/>
      <c r="G27" s="6"/>
      <c r="H27" s="34">
        <f>H26+F27-D27</f>
        <v>393860</v>
      </c>
      <c r="I27" s="2" t="s">
        <v>157</v>
      </c>
      <c r="J27" s="101"/>
    </row>
    <row r="28" spans="1:23">
      <c r="B28" s="111" t="s">
        <v>160</v>
      </c>
      <c r="C28" s="2" t="s">
        <v>166</v>
      </c>
      <c r="D28" s="6">
        <f>D6</f>
        <v>2000</v>
      </c>
      <c r="E28" s="106" t="s">
        <v>36</v>
      </c>
      <c r="F28" s="6"/>
      <c r="G28" s="6"/>
      <c r="H28" s="34">
        <f>H27+F28-D28</f>
        <v>391860</v>
      </c>
      <c r="I28" s="2" t="s">
        <v>157</v>
      </c>
      <c r="J28" s="101"/>
    </row>
    <row r="29" spans="1:23">
      <c r="D29" s="6"/>
      <c r="E29" s="6"/>
      <c r="F29" s="6"/>
      <c r="G29" s="6"/>
      <c r="J29" s="101"/>
    </row>
    <row r="30" spans="1:23">
      <c r="B30" s="2" t="s">
        <v>167</v>
      </c>
      <c r="J30" s="101"/>
    </row>
    <row r="31" spans="1:23">
      <c r="B31" s="2" t="s">
        <v>168</v>
      </c>
      <c r="C31" s="2" t="s">
        <v>169</v>
      </c>
      <c r="D31" s="6" t="s">
        <v>156</v>
      </c>
      <c r="E31" s="6"/>
      <c r="F31" s="6" t="s">
        <v>157</v>
      </c>
      <c r="G31" s="6"/>
      <c r="H31" s="2" t="s">
        <v>158</v>
      </c>
      <c r="I31" s="74" t="s">
        <v>81</v>
      </c>
      <c r="W31" s="2"/>
    </row>
    <row r="32" spans="1:23">
      <c r="B32" s="111" t="s">
        <v>159</v>
      </c>
      <c r="C32" s="2" t="s">
        <v>107</v>
      </c>
      <c r="D32" s="6"/>
      <c r="E32" s="6"/>
      <c r="F32" s="6"/>
      <c r="G32" s="6"/>
      <c r="H32" s="6">
        <v>30000</v>
      </c>
      <c r="I32" s="2" t="s">
        <v>157</v>
      </c>
      <c r="J32" s="102">
        <v>1</v>
      </c>
      <c r="L32" s="2" t="s">
        <v>170</v>
      </c>
      <c r="N32" s="2"/>
      <c r="O32" s="2"/>
      <c r="P32" s="2"/>
      <c r="Q32" s="2"/>
      <c r="R32" s="2"/>
      <c r="S32" s="2"/>
      <c r="T32" s="2"/>
      <c r="U32" s="2"/>
      <c r="W32" s="2"/>
    </row>
    <row r="33" spans="2:23" ht="14.4" customHeight="1">
      <c r="B33" s="111" t="s">
        <v>160</v>
      </c>
      <c r="C33" s="2" t="s">
        <v>161</v>
      </c>
      <c r="D33" s="6"/>
      <c r="E33" s="6"/>
      <c r="F33" s="6">
        <f>D10</f>
        <v>24000</v>
      </c>
      <c r="G33" s="25">
        <v>1</v>
      </c>
      <c r="H33" s="34">
        <f>H32+F33-D33</f>
        <v>54000</v>
      </c>
      <c r="I33" s="2" t="s">
        <v>157</v>
      </c>
      <c r="L33" s="2" t="s">
        <v>171</v>
      </c>
      <c r="M33" s="70"/>
      <c r="N33" s="2"/>
      <c r="O33" s="2"/>
      <c r="P33" s="2"/>
      <c r="Q33" s="2"/>
      <c r="R33" s="2"/>
      <c r="S33" s="2"/>
      <c r="T33" s="2"/>
      <c r="U33" s="2"/>
      <c r="W33" s="2"/>
    </row>
    <row r="34" spans="2:23">
      <c r="B34" s="111" t="s">
        <v>160</v>
      </c>
      <c r="C34" s="2" t="s">
        <v>147</v>
      </c>
      <c r="D34" s="6"/>
      <c r="E34" s="6"/>
      <c r="F34" s="6">
        <f>D14</f>
        <v>278240</v>
      </c>
      <c r="G34" s="25">
        <v>1</v>
      </c>
      <c r="H34" s="34">
        <f>H33+F34-D34</f>
        <v>332240</v>
      </c>
      <c r="I34" s="2" t="s">
        <v>157</v>
      </c>
      <c r="L34" s="2" t="s">
        <v>172</v>
      </c>
      <c r="N34" s="2"/>
      <c r="O34" s="2"/>
      <c r="P34" s="2"/>
      <c r="Q34" s="2"/>
      <c r="R34" s="2"/>
      <c r="S34" s="2"/>
      <c r="T34" s="2"/>
      <c r="U34" s="2"/>
      <c r="W34" s="2"/>
    </row>
    <row r="35" spans="2:23">
      <c r="B35" s="111" t="s">
        <v>160</v>
      </c>
      <c r="C35" s="2" t="s">
        <v>173</v>
      </c>
      <c r="D35" s="6"/>
      <c r="E35" s="6"/>
      <c r="F35" s="6">
        <f>D11</f>
        <v>48000</v>
      </c>
      <c r="G35" s="25">
        <v>1</v>
      </c>
      <c r="H35" s="34">
        <f>H34+F35-D35</f>
        <v>380240</v>
      </c>
      <c r="I35" s="2" t="s">
        <v>157</v>
      </c>
      <c r="L35" s="71" t="s">
        <v>174</v>
      </c>
      <c r="N35" s="2"/>
      <c r="O35" s="2"/>
      <c r="P35" s="2"/>
      <c r="Q35" s="2"/>
      <c r="R35" s="2"/>
      <c r="S35" s="2"/>
      <c r="T35" s="2"/>
      <c r="U35" s="2"/>
      <c r="W35" s="2"/>
    </row>
    <row r="36" spans="2:23">
      <c r="B36" s="111" t="s">
        <v>160</v>
      </c>
      <c r="C36" s="2" t="s">
        <v>165</v>
      </c>
      <c r="D36" s="6">
        <v>40000</v>
      </c>
      <c r="E36" s="25">
        <v>1</v>
      </c>
      <c r="F36" s="6"/>
      <c r="G36" s="6"/>
      <c r="H36" s="34">
        <f>H35+F36-D36</f>
        <v>340240</v>
      </c>
      <c r="I36" s="2" t="s">
        <v>157</v>
      </c>
      <c r="L36" s="2" t="s">
        <v>175</v>
      </c>
      <c r="N36" s="2"/>
      <c r="O36" s="2"/>
      <c r="P36" s="2"/>
      <c r="Q36" s="2"/>
      <c r="R36" s="2"/>
      <c r="S36" s="2"/>
      <c r="T36" s="2"/>
      <c r="U36" s="2"/>
      <c r="W36" s="2"/>
    </row>
    <row r="37" spans="2:23">
      <c r="B37" s="111" t="s">
        <v>160</v>
      </c>
      <c r="C37" s="2" t="s">
        <v>166</v>
      </c>
      <c r="D37" s="6">
        <f>D7</f>
        <v>1600</v>
      </c>
      <c r="E37" s="25">
        <v>1</v>
      </c>
      <c r="F37" s="6"/>
      <c r="G37" s="6"/>
      <c r="H37" s="34">
        <f>H36+F37-D37</f>
        <v>338640</v>
      </c>
      <c r="I37" s="2" t="s">
        <v>157</v>
      </c>
      <c r="L37" s="2" t="s">
        <v>176</v>
      </c>
      <c r="N37" s="2"/>
      <c r="O37" s="2"/>
      <c r="P37" s="2"/>
      <c r="Q37" s="2"/>
      <c r="R37" s="2"/>
      <c r="S37" s="2"/>
      <c r="T37" s="2"/>
      <c r="U37" s="2"/>
      <c r="W37" s="2"/>
    </row>
    <row r="38" spans="2:23">
      <c r="L38" s="2" t="s">
        <v>177</v>
      </c>
      <c r="N38" s="2"/>
      <c r="O38" s="2"/>
      <c r="P38" s="2"/>
      <c r="Q38" s="2"/>
      <c r="R38" s="2"/>
      <c r="S38" s="2"/>
      <c r="T38" s="2"/>
      <c r="U38" s="2"/>
    </row>
    <row r="48" spans="2:23" s="55" customFormat="1" ht="19.5" customHeight="1"/>
  </sheetData>
  <mergeCells count="3">
    <mergeCell ref="J20:K20"/>
    <mergeCell ref="J5:P6"/>
    <mergeCell ref="J13:Q14"/>
  </mergeCells>
  <phoneticPr fontId="3" type="noConversion"/>
  <printOptions gridLines="1"/>
  <pageMargins left="0.7" right="0.7" top="0.75" bottom="0.75" header="0.3" footer="0.3"/>
  <pageSetup paperSize="9" scale="60" orientation="landscape" r:id="rId1"/>
  <rowBreaks count="2" manualBreakCount="2">
    <brk id="18" max="16383" man="1"/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FE61-CA4D-4DD7-9824-13D76D660E59}">
  <sheetPr>
    <pageSetUpPr fitToPage="1"/>
  </sheetPr>
  <dimension ref="A1:P65"/>
  <sheetViews>
    <sheetView workbookViewId="0">
      <selection activeCell="B33" sqref="B33"/>
    </sheetView>
  </sheetViews>
  <sheetFormatPr defaultRowHeight="14.4"/>
  <cols>
    <col min="2" max="2" width="25.5546875" customWidth="1"/>
    <col min="3" max="3" width="8.88671875" customWidth="1"/>
    <col min="4" max="4" width="10.109375" customWidth="1"/>
    <col min="5" max="5" width="6.109375" customWidth="1"/>
    <col min="6" max="6" width="11.44140625" customWidth="1"/>
    <col min="7" max="7" width="12.6640625" customWidth="1"/>
    <col min="8" max="8" width="8.109375" customWidth="1"/>
    <col min="9" max="9" width="11.33203125" customWidth="1"/>
    <col min="10" max="10" width="10.33203125" customWidth="1"/>
    <col min="15" max="15" width="10" customWidth="1"/>
    <col min="16" max="16" width="9.6640625" customWidth="1"/>
  </cols>
  <sheetData>
    <row r="1" spans="1:16">
      <c r="A1" s="55" t="s">
        <v>135</v>
      </c>
      <c r="B1" s="2"/>
      <c r="C1" s="2"/>
      <c r="D1" s="2"/>
      <c r="E1" s="25" t="s">
        <v>1</v>
      </c>
      <c r="F1" s="55" t="s">
        <v>2</v>
      </c>
      <c r="G1" s="55" t="s">
        <v>3</v>
      </c>
      <c r="H1" s="2"/>
      <c r="I1" s="2"/>
      <c r="J1" s="2"/>
      <c r="L1" s="2"/>
    </row>
    <row r="2" spans="1:16">
      <c r="A2" t="s">
        <v>178</v>
      </c>
      <c r="B2" s="38" t="s">
        <v>179</v>
      </c>
      <c r="C2" s="2"/>
      <c r="D2" s="2"/>
      <c r="E2" s="2"/>
      <c r="F2" s="55">
        <v>3</v>
      </c>
      <c r="G2" s="2"/>
      <c r="H2" s="2"/>
      <c r="I2" s="2"/>
      <c r="J2" s="2"/>
      <c r="L2" s="2"/>
    </row>
    <row r="3" spans="1:16">
      <c r="B3" s="2" t="s">
        <v>180</v>
      </c>
      <c r="C3" s="2"/>
      <c r="D3" s="110">
        <f>720000-600000</f>
        <v>120000</v>
      </c>
      <c r="E3" s="106" t="s">
        <v>36</v>
      </c>
      <c r="F3" s="69"/>
      <c r="G3" s="55"/>
      <c r="H3" s="2"/>
      <c r="I3" s="2"/>
      <c r="J3" s="2"/>
      <c r="L3" s="2"/>
    </row>
    <row r="4" spans="1:16">
      <c r="B4" s="2" t="s">
        <v>181</v>
      </c>
      <c r="C4" s="2"/>
      <c r="D4" s="6">
        <f>55000-60000</f>
        <v>-5000</v>
      </c>
      <c r="E4" s="102">
        <v>1</v>
      </c>
      <c r="F4" s="72"/>
      <c r="G4" s="55" t="s">
        <v>182</v>
      </c>
      <c r="H4" s="2"/>
      <c r="I4" s="2"/>
      <c r="J4" s="2"/>
      <c r="L4" s="2"/>
    </row>
    <row r="5" spans="1:16">
      <c r="B5" s="2" t="s">
        <v>183</v>
      </c>
      <c r="C5" s="2"/>
      <c r="D5" s="6">
        <f>18500-13750</f>
        <v>4750</v>
      </c>
      <c r="E5" s="106" t="s">
        <v>36</v>
      </c>
      <c r="F5" s="69"/>
      <c r="G5" s="2"/>
      <c r="H5" s="2"/>
      <c r="I5" s="2"/>
      <c r="J5" s="2"/>
      <c r="L5" s="2"/>
    </row>
    <row r="6" spans="1:16">
      <c r="B6" s="2" t="s">
        <v>184</v>
      </c>
      <c r="C6" s="2"/>
      <c r="D6" s="6">
        <f>26000-28000</f>
        <v>-2000</v>
      </c>
      <c r="E6" s="102">
        <v>1</v>
      </c>
      <c r="F6" s="72"/>
      <c r="G6" s="55" t="s">
        <v>185</v>
      </c>
      <c r="H6" s="2"/>
      <c r="I6" s="2"/>
      <c r="J6" s="2"/>
      <c r="L6" s="2"/>
    </row>
    <row r="7" spans="1:16">
      <c r="B7" s="2" t="s">
        <v>186</v>
      </c>
      <c r="C7" s="2"/>
      <c r="D7" s="6">
        <v>-15000</v>
      </c>
      <c r="E7" s="106" t="s">
        <v>36</v>
      </c>
      <c r="F7" s="69"/>
      <c r="G7" s="2"/>
      <c r="H7" s="2"/>
      <c r="I7" s="2"/>
      <c r="J7" s="2"/>
      <c r="L7" s="2"/>
    </row>
    <row r="8" spans="1:16" ht="15" thickBot="1">
      <c r="B8" s="2" t="s">
        <v>187</v>
      </c>
      <c r="C8" s="2"/>
      <c r="D8" s="36">
        <f>SUM(D3:D7)</f>
        <v>102750</v>
      </c>
      <c r="E8" s="102">
        <v>1</v>
      </c>
      <c r="F8" s="72"/>
      <c r="G8" s="55" t="s">
        <v>188</v>
      </c>
      <c r="H8" s="2"/>
      <c r="I8" s="2"/>
      <c r="J8" s="2"/>
      <c r="L8" s="2"/>
    </row>
    <row r="9" spans="1:16" ht="15" thickTop="1">
      <c r="B9" s="2"/>
      <c r="C9" s="2"/>
      <c r="D9" s="2"/>
      <c r="E9" s="2"/>
      <c r="F9" s="2"/>
      <c r="G9" s="2"/>
      <c r="H9" s="24"/>
      <c r="I9" s="2"/>
      <c r="J9" s="2"/>
      <c r="K9" s="2"/>
      <c r="L9" s="2"/>
      <c r="M9" s="2"/>
    </row>
    <row r="10" spans="1:16">
      <c r="B10" s="2"/>
      <c r="C10" s="2"/>
      <c r="D10" s="2"/>
      <c r="E10" s="2"/>
      <c r="F10" s="2"/>
      <c r="G10" s="2"/>
      <c r="H10" s="24"/>
      <c r="I10" s="2"/>
      <c r="J10" s="2"/>
      <c r="K10" s="2"/>
      <c r="L10" s="2"/>
      <c r="M10" s="2"/>
    </row>
    <row r="11" spans="1:16">
      <c r="B11" s="2"/>
      <c r="C11" s="2"/>
      <c r="D11" s="2"/>
      <c r="E11" s="2"/>
      <c r="F11" s="2"/>
      <c r="G11" s="2"/>
      <c r="H11" s="24"/>
      <c r="I11" s="2"/>
      <c r="J11" s="2"/>
      <c r="K11" s="2"/>
      <c r="L11" s="2"/>
      <c r="M11" s="2"/>
    </row>
    <row r="12" spans="1:16">
      <c r="A12" s="55"/>
      <c r="B12" s="55"/>
      <c r="C12" s="55"/>
      <c r="D12" s="55"/>
      <c r="E12" s="55"/>
      <c r="F12" s="55"/>
      <c r="G12" s="55"/>
      <c r="H12" s="25"/>
      <c r="I12" s="55"/>
      <c r="J12" s="55"/>
      <c r="K12" s="55"/>
      <c r="L12" s="55"/>
      <c r="M12" s="55"/>
      <c r="N12" s="55"/>
      <c r="O12" s="55"/>
      <c r="P12" s="55"/>
    </row>
    <row r="13" spans="1:16">
      <c r="C13" s="55"/>
      <c r="D13" s="55"/>
      <c r="E13" s="25" t="s">
        <v>1</v>
      </c>
      <c r="F13" s="55" t="s">
        <v>2</v>
      </c>
      <c r="G13" s="55" t="s">
        <v>3</v>
      </c>
      <c r="H13" s="55"/>
      <c r="M13" s="55"/>
      <c r="N13" s="2"/>
    </row>
    <row r="14" spans="1:16">
      <c r="A14" t="s">
        <v>189</v>
      </c>
      <c r="B14" s="2" t="s">
        <v>190</v>
      </c>
      <c r="C14" s="2" t="s">
        <v>191</v>
      </c>
      <c r="D14" s="21">
        <v>0.25</v>
      </c>
      <c r="E14" s="106" t="s">
        <v>36</v>
      </c>
      <c r="F14" s="55">
        <v>1</v>
      </c>
      <c r="G14" s="2"/>
      <c r="H14" s="2"/>
      <c r="I14" s="2"/>
      <c r="J14" s="2"/>
      <c r="K14" s="2"/>
      <c r="L14" s="2"/>
      <c r="M14" s="2"/>
    </row>
    <row r="15" spans="1:16">
      <c r="B15" s="2"/>
      <c r="C15" s="2" t="s">
        <v>140</v>
      </c>
      <c r="D15" s="22">
        <f>75%*6/10</f>
        <v>0.45</v>
      </c>
      <c r="E15" s="106" t="s">
        <v>36</v>
      </c>
      <c r="F15" s="2"/>
      <c r="G15" s="2"/>
      <c r="H15" s="2"/>
      <c r="I15" s="2"/>
      <c r="J15" s="2"/>
      <c r="K15" s="2"/>
      <c r="L15" s="2"/>
      <c r="M15" s="2"/>
    </row>
    <row r="16" spans="1:16">
      <c r="B16" s="2"/>
      <c r="C16" s="2" t="s">
        <v>141</v>
      </c>
      <c r="D16" s="22">
        <f>75%*4/10</f>
        <v>0.3</v>
      </c>
      <c r="E16" s="102">
        <v>1</v>
      </c>
      <c r="F16" s="2"/>
      <c r="G16" s="2" t="s">
        <v>192</v>
      </c>
      <c r="H16" s="24"/>
      <c r="I16" s="2"/>
      <c r="J16" s="2"/>
      <c r="L16" s="2"/>
      <c r="M16" s="2"/>
    </row>
    <row r="17" spans="1:13">
      <c r="B17" s="2"/>
      <c r="C17" s="2"/>
      <c r="D17" s="22"/>
      <c r="E17" s="25"/>
      <c r="F17" s="2"/>
      <c r="G17" s="2" t="s">
        <v>193</v>
      </c>
      <c r="H17" s="24"/>
      <c r="I17" s="2"/>
      <c r="J17" s="2"/>
      <c r="L17" s="2"/>
      <c r="M17" s="2"/>
    </row>
    <row r="18" spans="1:13">
      <c r="B18" s="2"/>
      <c r="C18" s="2"/>
      <c r="D18" s="22"/>
      <c r="E18" s="25"/>
      <c r="F18" s="2"/>
      <c r="G18" s="2"/>
      <c r="H18" s="24"/>
      <c r="I18" s="2"/>
      <c r="J18" s="2"/>
      <c r="L18" s="2"/>
      <c r="M18" s="2"/>
    </row>
    <row r="19" spans="1:13">
      <c r="B19" s="2"/>
      <c r="C19" s="2"/>
      <c r="D19" s="22"/>
      <c r="E19" s="25"/>
      <c r="F19" s="2"/>
      <c r="G19" s="2"/>
      <c r="H19" s="24"/>
      <c r="I19" s="2"/>
      <c r="J19" s="2"/>
      <c r="L19" s="2"/>
      <c r="M19" s="2"/>
    </row>
    <row r="20" spans="1:1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t="s">
        <v>194</v>
      </c>
      <c r="B21" s="2" t="s">
        <v>195</v>
      </c>
      <c r="C21" s="2"/>
      <c r="D21" s="2" t="s">
        <v>140</v>
      </c>
      <c r="E21" s="2"/>
      <c r="F21" s="2" t="s">
        <v>141</v>
      </c>
      <c r="G21" s="2" t="s">
        <v>191</v>
      </c>
      <c r="H21" s="25" t="s">
        <v>1</v>
      </c>
      <c r="I21" s="55" t="s">
        <v>2</v>
      </c>
      <c r="J21" s="55" t="s">
        <v>3</v>
      </c>
      <c r="K21" s="2"/>
      <c r="L21" s="2"/>
    </row>
    <row r="22" spans="1:13">
      <c r="B22" s="2" t="s">
        <v>196</v>
      </c>
      <c r="C22" s="2"/>
      <c r="D22" s="6">
        <v>600000</v>
      </c>
      <c r="E22" s="6"/>
      <c r="F22" s="6">
        <v>400000</v>
      </c>
      <c r="G22" s="6">
        <v>300000</v>
      </c>
      <c r="H22" s="106" t="s">
        <v>36</v>
      </c>
      <c r="I22" s="55">
        <v>4</v>
      </c>
      <c r="J22" s="2"/>
      <c r="K22" s="2"/>
      <c r="L22" s="2"/>
    </row>
    <row r="23" spans="1:13">
      <c r="B23" s="2" t="s">
        <v>197</v>
      </c>
      <c r="C23" s="2"/>
      <c r="D23" s="6">
        <f>D8*0.6</f>
        <v>61650</v>
      </c>
      <c r="E23" s="6"/>
      <c r="F23" s="6">
        <f>D8*0.4</f>
        <v>41100</v>
      </c>
      <c r="G23" s="52"/>
      <c r="H23" s="25">
        <v>1</v>
      </c>
      <c r="I23" s="2"/>
      <c r="J23" s="2"/>
      <c r="K23" s="2"/>
      <c r="L23" s="2"/>
    </row>
    <row r="24" spans="1:13">
      <c r="B24" s="2" t="s">
        <v>198</v>
      </c>
      <c r="C24" s="2"/>
      <c r="D24" s="12">
        <f>0.6*50000</f>
        <v>30000</v>
      </c>
      <c r="E24" s="12"/>
      <c r="F24" s="12">
        <f>0.4*50000</f>
        <v>20000</v>
      </c>
      <c r="G24" s="53"/>
      <c r="H24" s="25">
        <v>1</v>
      </c>
      <c r="I24" s="2"/>
      <c r="J24" s="2"/>
      <c r="K24" s="2"/>
      <c r="L24" s="2"/>
    </row>
    <row r="25" spans="1:13">
      <c r="B25" s="2"/>
      <c r="C25" s="2"/>
      <c r="D25" s="6">
        <f>SUM(D22:D24)</f>
        <v>691650</v>
      </c>
      <c r="E25" s="6"/>
      <c r="F25" s="6">
        <f>SUM(F22:F24)</f>
        <v>461100</v>
      </c>
      <c r="G25" s="6">
        <f>SUM(G22:G24)</f>
        <v>300000</v>
      </c>
      <c r="H25" s="25"/>
      <c r="I25" s="2"/>
      <c r="J25" s="2"/>
      <c r="K25" s="2"/>
      <c r="L25" s="2"/>
    </row>
    <row r="26" spans="1:13">
      <c r="B26" s="2" t="s">
        <v>199</v>
      </c>
      <c r="C26" s="2"/>
      <c r="D26" s="6">
        <f>50000*D15</f>
        <v>22500</v>
      </c>
      <c r="E26" s="6"/>
      <c r="F26" s="6">
        <f>50000*D16</f>
        <v>15000</v>
      </c>
      <c r="G26" s="6">
        <f>50000*D14</f>
        <v>12500</v>
      </c>
      <c r="H26" s="25">
        <v>1</v>
      </c>
      <c r="I26" s="2"/>
      <c r="J26" s="2"/>
      <c r="K26" s="2"/>
      <c r="L26" s="2"/>
    </row>
    <row r="27" spans="1:13">
      <c r="B27" s="2" t="s">
        <v>200</v>
      </c>
      <c r="C27" s="2"/>
      <c r="D27" s="35">
        <f>D25-D26</f>
        <v>669150</v>
      </c>
      <c r="E27" s="35"/>
      <c r="F27" s="35">
        <f>F25-F26</f>
        <v>446100</v>
      </c>
      <c r="G27" s="35">
        <f>G25-G26</f>
        <v>287500</v>
      </c>
      <c r="H27" s="25">
        <v>1</v>
      </c>
      <c r="I27" s="2"/>
      <c r="J27" s="55" t="s">
        <v>201</v>
      </c>
      <c r="K27" s="2"/>
      <c r="L27" s="2"/>
    </row>
    <row r="28" spans="1:13">
      <c r="B28" s="2"/>
      <c r="C28" s="2"/>
      <c r="D28" s="6"/>
      <c r="E28" s="6"/>
      <c r="F28" s="6"/>
      <c r="G28" s="6"/>
      <c r="H28" s="2"/>
      <c r="I28" s="2"/>
      <c r="J28" s="2" t="s">
        <v>202</v>
      </c>
      <c r="K28" s="2"/>
      <c r="L28" s="2"/>
    </row>
    <row r="29" spans="1:13">
      <c r="B29" s="2"/>
      <c r="C29" s="2"/>
      <c r="D29" s="6"/>
      <c r="E29" s="6"/>
      <c r="F29" s="6"/>
      <c r="G29" s="6"/>
      <c r="H29" s="6"/>
      <c r="I29" s="2"/>
      <c r="J29" s="2"/>
      <c r="K29" s="2"/>
      <c r="L29" s="2"/>
      <c r="M29" s="2"/>
    </row>
    <row r="30" spans="1:13">
      <c r="B30" s="2"/>
      <c r="C30" s="2"/>
      <c r="D30" s="6"/>
      <c r="E30" s="6"/>
      <c r="F30" s="6"/>
      <c r="G30" s="6"/>
      <c r="H30" s="6"/>
      <c r="I30" s="2"/>
      <c r="J30" s="2"/>
      <c r="K30" s="2"/>
      <c r="L30" s="2"/>
      <c r="M30" s="2"/>
    </row>
    <row r="31" spans="1:13">
      <c r="B31" s="2"/>
      <c r="C31" s="2"/>
      <c r="D31" s="6"/>
      <c r="E31" s="6"/>
      <c r="F31" s="6"/>
      <c r="G31" s="6"/>
      <c r="H31" s="6"/>
      <c r="I31" s="2"/>
      <c r="J31" s="2"/>
      <c r="K31" s="2"/>
      <c r="L31" s="2"/>
      <c r="M31" s="2"/>
    </row>
    <row r="32" spans="1:13">
      <c r="B32" s="73"/>
      <c r="C32" s="2"/>
      <c r="D32" s="2"/>
      <c r="E32" s="2"/>
      <c r="F32" s="2"/>
      <c r="G32" s="2"/>
      <c r="H32" s="2"/>
      <c r="I32" s="2"/>
      <c r="J32" s="24"/>
      <c r="K32" s="2"/>
      <c r="L32" s="2"/>
      <c r="M32" s="2"/>
    </row>
    <row r="33" spans="1:13">
      <c r="A33" t="s">
        <v>67</v>
      </c>
      <c r="B33" s="2" t="s">
        <v>203</v>
      </c>
      <c r="C33" s="2"/>
      <c r="E33" s="25"/>
      <c r="G33" s="55"/>
      <c r="H33" s="25" t="s">
        <v>1</v>
      </c>
      <c r="I33" s="55" t="s">
        <v>2</v>
      </c>
      <c r="J33" s="55" t="s">
        <v>3</v>
      </c>
      <c r="K33" s="2"/>
      <c r="L33" s="2"/>
    </row>
    <row r="34" spans="1:13">
      <c r="B34" s="2" t="s">
        <v>204</v>
      </c>
      <c r="C34" s="2"/>
      <c r="E34" s="25"/>
      <c r="F34" s="2"/>
      <c r="G34" s="2"/>
      <c r="H34" s="25"/>
      <c r="I34" s="55">
        <v>4</v>
      </c>
      <c r="J34" s="2" t="s">
        <v>205</v>
      </c>
      <c r="K34" s="2"/>
      <c r="L34" s="2"/>
    </row>
    <row r="35" spans="1:13">
      <c r="B35" s="2" t="s">
        <v>206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B36" s="2" t="s">
        <v>207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B37" s="2" t="s">
        <v>208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B38" s="2" t="s">
        <v>209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B39" s="2" t="s">
        <v>210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B40" s="2" t="s">
        <v>211</v>
      </c>
      <c r="C40" s="2"/>
      <c r="D40" s="2"/>
      <c r="E40" s="2"/>
      <c r="F40" s="2"/>
      <c r="G40" s="2"/>
      <c r="H40" s="2"/>
      <c r="I40" s="24"/>
      <c r="J40" s="2"/>
      <c r="K40" s="2"/>
      <c r="L40" s="2"/>
      <c r="M40" s="2"/>
    </row>
    <row r="41" spans="1:13">
      <c r="B41" s="2" t="s">
        <v>212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2:13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2:13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2:13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2:13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2:13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2:13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2:13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2:13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2:13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2:13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2:13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2:13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2:13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2:13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2:13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2:13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2:13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</sheetData>
  <printOptions gridLines="1"/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0A5AA676D2624AA7FE72318C9F5667" ma:contentTypeVersion="11" ma:contentTypeDescription="Create a new document." ma:contentTypeScope="" ma:versionID="0feb9b6a8f7fdbbaa0ec5669e84554e5">
  <xsd:schema xmlns:xsd="http://www.w3.org/2001/XMLSchema" xmlns:xs="http://www.w3.org/2001/XMLSchema" xmlns:p="http://schemas.microsoft.com/office/2006/metadata/properties" xmlns:ns2="d125b3f6-d0e6-4703-adf4-6684bfb85344" xmlns:ns3="04c0c4c1-8f5a-4404-9dca-a6e74bdc6e20" targetNamespace="http://schemas.microsoft.com/office/2006/metadata/properties" ma:root="true" ma:fieldsID="47a9ed1d410b20827ded8140f0aff4d1" ns2:_="" ns3:_="">
    <xsd:import namespace="d125b3f6-d0e6-4703-adf4-6684bfb85344"/>
    <xsd:import namespace="04c0c4c1-8f5a-4404-9dca-a6e74bdc6e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25b3f6-d0e6-4703-adf4-6684bfb85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0c4c1-8f5a-4404-9dca-a6e74bdc6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92F337-CE8F-4B0B-8E54-138020FEDBC6}">
  <ds:schemaRefs>
    <ds:schemaRef ds:uri="http://purl.org/dc/dcmitype/"/>
    <ds:schemaRef ds:uri="http://purl.org/dc/terms/"/>
    <ds:schemaRef ds:uri="http://schemas.microsoft.com/office/2006/metadata/properties"/>
    <ds:schemaRef ds:uri="d125b3f6-d0e6-4703-adf4-6684bfb853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4c0c4c1-8f5a-4404-9dca-a6e74bdc6e20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713C8D0-FA4B-4609-B4E1-E8E3322F2E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A7B999-0C38-44F9-ACFF-39AF63E3D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25b3f6-d0e6-4703-adf4-6684bfb85344"/>
    <ds:schemaRef ds:uri="04c0c4c1-8f5a-4404-9dca-a6e74bdc6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Task 1 (a) and (b)</vt:lpstr>
      <vt:lpstr>Task 1 (c) and (d)</vt:lpstr>
      <vt:lpstr>Task 2 (a)</vt:lpstr>
      <vt:lpstr>Task 2 (b) - value</vt:lpstr>
      <vt:lpstr>Task 2 (b) - formula</vt:lpstr>
      <vt:lpstr>Task 3 (a) and (b)</vt:lpstr>
      <vt:lpstr>Task 3 (c) and (d)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Weir</dc:creator>
  <cp:keywords/>
  <dc:description/>
  <cp:lastModifiedBy>Anna Murray</cp:lastModifiedBy>
  <cp:revision/>
  <cp:lastPrinted>2026-08-13T15:25:09Z</cp:lastPrinted>
  <dcterms:created xsi:type="dcterms:W3CDTF">2024-01-15T16:05:34Z</dcterms:created>
  <dcterms:modified xsi:type="dcterms:W3CDTF">2026-08-13T15:27:05Z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0x010100120A5AA676D2624AA7FE72318C9F5667</vt:lpwstr>
  </property>
  <property fmtid="{D5CDD505-2E9C-101B-9397-08002B2CF9AE}" pid="3" name="MediaServiceImageTags">
    <vt:lpwstr/>
  </property>
</Properties>
</file>