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passmark.net\corp\Exam Operations\QP Production\2026\National 5\Accounting\Question Paper\Marking Instruction\Web\"/>
    </mc:Choice>
  </mc:AlternateContent>
  <xr:revisionPtr revIDLastSave="0" documentId="13_ncr:1_{F1BD6B20-B138-43BE-85A0-26A9B48563BD}" xr6:coauthVersionLast="47" xr6:coauthVersionMax="47" xr10:uidLastSave="{00000000-0000-0000-0000-000000000000}"/>
  <bookViews>
    <workbookView xWindow="-108" yWindow="-108" windowWidth="23256" windowHeight="12456" xr2:uid="{EDE9F172-E376-40D4-817D-F6E7F8B18933}"/>
  </bookViews>
  <sheets>
    <sheet name="General Instructions" sheetId="20" r:id="rId1"/>
    <sheet name="Q1 (a) - IS" sheetId="19" r:id="rId2"/>
    <sheet name="Q1 (b) - SOFP" sheetId="21" r:id="rId3"/>
    <sheet name="Q2 - PART A" sheetId="22" r:id="rId4"/>
    <sheet name="Q2 Data" sheetId="17" state="hidden" r:id="rId5"/>
    <sheet name="Q2 - PART B" sheetId="23" r:id="rId6"/>
    <sheet name="Q3" sheetId="24" r:id="rId7"/>
    <sheet name="Q4" sheetId="27" r:id="rId8"/>
    <sheet name="Q5" sheetId="15" r:id="rId9"/>
    <sheet name="Q6" sheetId="26" r:id="rId10"/>
  </sheets>
  <definedNames>
    <definedName name="_xlnm.Print_Titles" localSheetId="7">'Q4'!$1:$1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6" l="1"/>
  <c r="E11" i="21" l="1"/>
  <c r="C13" i="21"/>
  <c r="E7" i="21"/>
  <c r="C8" i="21"/>
  <c r="E31" i="19"/>
  <c r="E27" i="19"/>
  <c r="D29" i="27"/>
  <c r="D40" i="27" l="1"/>
  <c r="E11" i="27" s="1"/>
  <c r="D39" i="27"/>
  <c r="E10" i="27" s="1"/>
  <c r="D24" i="27"/>
  <c r="D25" i="27" s="1"/>
  <c r="D7" i="27" s="1"/>
  <c r="D23" i="27"/>
  <c r="F6" i="27"/>
  <c r="F7" i="27" l="1"/>
  <c r="F8" i="27" s="1"/>
  <c r="F9" i="27" s="1"/>
  <c r="F10" i="27" s="1"/>
  <c r="F11" i="27" s="1"/>
  <c r="C39" i="26"/>
  <c r="C38" i="26"/>
  <c r="C32" i="26"/>
  <c r="C26" i="26"/>
  <c r="C27" i="26" s="1"/>
  <c r="E21" i="26"/>
  <c r="C19" i="26"/>
  <c r="F15" i="26"/>
  <c r="E10" i="26"/>
  <c r="E4" i="26"/>
  <c r="E3" i="26"/>
  <c r="O41" i="26" l="1"/>
  <c r="K39" i="26"/>
  <c r="C40" i="26"/>
  <c r="M41" i="26"/>
  <c r="E6" i="26"/>
  <c r="E40" i="26" s="1"/>
  <c r="G40" i="26" s="1"/>
  <c r="E11" i="26" l="1"/>
  <c r="E12" i="26" s="1"/>
  <c r="F16" i="26" s="1"/>
  <c r="H16" i="26" s="1"/>
  <c r="E34" i="26" s="1"/>
  <c r="K40" i="26"/>
  <c r="K41" i="26" s="1"/>
  <c r="Q41" i="26" s="1"/>
  <c r="E27" i="26"/>
  <c r="C33" i="26" s="1"/>
  <c r="C34" i="26" s="1"/>
  <c r="C20" i="26" l="1"/>
  <c r="C21" i="26" s="1"/>
  <c r="G21" i="26" s="1"/>
  <c r="G27" i="26"/>
  <c r="G34" i="26"/>
  <c r="F23" i="15"/>
  <c r="D23" i="15"/>
  <c r="N24" i="24" l="1"/>
  <c r="J24" i="24"/>
  <c r="J23" i="24"/>
  <c r="N20" i="24"/>
  <c r="N19" i="24"/>
  <c r="J19" i="24"/>
  <c r="N16" i="24"/>
  <c r="N15" i="24"/>
  <c r="F15" i="24"/>
  <c r="N13" i="24"/>
  <c r="J13" i="24"/>
  <c r="J12" i="24"/>
  <c r="N9" i="24"/>
  <c r="N8" i="24"/>
  <c r="F8" i="24"/>
  <c r="N6" i="24"/>
  <c r="G13" i="23"/>
  <c r="C13" i="23"/>
  <c r="G12" i="23"/>
  <c r="C12" i="23"/>
  <c r="G11" i="23"/>
  <c r="H14" i="23" s="1"/>
  <c r="C11" i="23"/>
  <c r="E8" i="23"/>
  <c r="F7" i="23"/>
  <c r="F8" i="23" s="1"/>
  <c r="E7" i="23"/>
  <c r="G7" i="23" s="1"/>
  <c r="G5" i="23"/>
  <c r="F4" i="23"/>
  <c r="E4" i="23"/>
  <c r="G4" i="23" l="1"/>
  <c r="H6" i="23" s="1"/>
  <c r="N17" i="24"/>
  <c r="N10" i="24"/>
  <c r="N21" i="24"/>
  <c r="G8" i="23"/>
  <c r="H9" i="23" s="1"/>
  <c r="H16" i="23"/>
  <c r="H18" i="23" l="1"/>
  <c r="H19" i="23"/>
  <c r="H20" i="23" s="1"/>
  <c r="H21" i="23" l="1"/>
  <c r="H22" i="23" s="1"/>
  <c r="L15" i="22"/>
  <c r="J15" i="22"/>
  <c r="H15" i="22"/>
  <c r="F15" i="22"/>
  <c r="E11" i="22"/>
  <c r="E16" i="22" s="1"/>
  <c r="L16" i="22" s="1"/>
  <c r="E10" i="22"/>
  <c r="E17" i="22" s="1"/>
  <c r="J17" i="22" s="1"/>
  <c r="E9" i="22"/>
  <c r="E20" i="22" s="1"/>
  <c r="E8" i="22"/>
  <c r="E19" i="22" s="1"/>
  <c r="H19" i="22" s="1"/>
  <c r="E7" i="22"/>
  <c r="E21" i="21"/>
  <c r="E13" i="21"/>
  <c r="E16" i="21" s="1"/>
  <c r="G7" i="21"/>
  <c r="G8" i="21" s="1"/>
  <c r="D12" i="19"/>
  <c r="D13" i="19" s="1"/>
  <c r="D15" i="19" s="1"/>
  <c r="E16" i="19" s="1"/>
  <c r="E7" i="19"/>
  <c r="E17" i="19" l="1"/>
  <c r="E28" i="19" s="1"/>
  <c r="E32" i="19" s="1"/>
  <c r="G31" i="21" s="1"/>
  <c r="G32" i="21" s="1"/>
  <c r="G34" i="21" s="1"/>
  <c r="G22" i="21"/>
  <c r="G23" i="21"/>
  <c r="G27" i="21" s="1"/>
  <c r="E18" i="22"/>
  <c r="L18" i="22" s="1"/>
  <c r="L17" i="22"/>
  <c r="H20" i="22"/>
  <c r="F20" i="22"/>
  <c r="H17" i="22"/>
  <c r="F16" i="22"/>
  <c r="H16" i="22"/>
  <c r="J16" i="22"/>
  <c r="F19" i="22"/>
  <c r="F17" i="22"/>
  <c r="J18" i="22" l="1"/>
  <c r="J21" i="22" s="1"/>
  <c r="E22" i="22" s="1"/>
  <c r="H18" i="22"/>
  <c r="H21" i="22" s="1"/>
  <c r="F18" i="22"/>
  <c r="F21" i="22" s="1"/>
  <c r="L21" i="22"/>
  <c r="L22" i="22" l="1"/>
  <c r="L23" i="22" s="1"/>
  <c r="D24" i="22" s="1"/>
  <c r="H22" i="22"/>
  <c r="H23" i="22" s="1"/>
  <c r="F22" i="22"/>
  <c r="F23" i="22" s="1"/>
  <c r="D22" i="22"/>
  <c r="F24" i="22" l="1"/>
  <c r="F25" i="22" s="1"/>
  <c r="H24" i="22"/>
  <c r="H25" i="22" s="1"/>
</calcChain>
</file>

<file path=xl/sharedStrings.xml><?xml version="1.0" encoding="utf-8"?>
<sst xmlns="http://schemas.openxmlformats.org/spreadsheetml/2006/main" count="707" uniqueCount="497">
  <si>
    <t xml:space="preserve">General marking instructions </t>
  </si>
  <si>
    <t xml:space="preserve">Entries </t>
  </si>
  <si>
    <t>Wrong Effect</t>
  </si>
  <si>
    <t xml:space="preserve">+/- Rule  </t>
  </si>
  <si>
    <t>These are items which appear in the wrong statement. The following exceptions are:</t>
  </si>
  <si>
    <t>For Depreciation:  In the Income Statement if both £1,200 and £4,000 appar then £1,200 is correct and £4,000 
                         is extraneous.</t>
  </si>
  <si>
    <t xml:space="preserve">                         In the Income Statement if only the £4,000 (or £400) appears it is wrong but not extraneous.</t>
  </si>
  <si>
    <t xml:space="preserve">                          If £250 bad debt appears anywhere else in SOFP - it is extraneous.</t>
  </si>
  <si>
    <t xml:space="preserve">                          If PBD is £540 (290 &amp; 250), award both marks for Trade Recievable and PBD. Bad Debts 
                          is extraneous.</t>
  </si>
  <si>
    <t>Layout Mark - Income Statement</t>
  </si>
  <si>
    <t>• Need to have "for the year ended" with date (must have year). Accept "for the period ended". Name of firm not needed.</t>
  </si>
  <si>
    <t>• Layout must have inclusion of ticked labels and no extraneous/SOFP labels.</t>
  </si>
  <si>
    <t xml:space="preserve">  Although other headings are not required, do not award if they are clearly wrong (ie Expenses called Current Liabilities).</t>
  </si>
  <si>
    <t>• If candidate has made no attempt at calculating a Profit for the Year, then it is impossible for them to give the Profit for the Year label. In this instance award 1 mark for Layout for just having the Gross Profit label.</t>
  </si>
  <si>
    <t>• Accept Other Income before Expenses.</t>
  </si>
  <si>
    <t>• Need Main Heading (name of firm not required). Accept ‘on’, ‘of’, ‘at’ 31 Dec Yr2.  Accept SOFP abbreviation.</t>
  </si>
  <si>
    <t xml:space="preserve">• Ticked Headings (✓). Non-Current Assets, Current Assets, Current Liabilities, Non-Current Liabilities and Equity (or some other relevant heading). If SOFP only partially complete then layout mark can still be awarded, providing what layout they have done is correct. </t>
  </si>
  <si>
    <t>• No extra/wrong headings (eg having an extra heading "Other income").</t>
  </si>
  <si>
    <t xml:space="preserve">• Ignore labels on balancing totals. </t>
  </si>
  <si>
    <t xml:space="preserve">Accept Loan in the Equity Section (providing it is added). </t>
  </si>
  <si>
    <t xml:space="preserve">Arithmetic Mark </t>
  </si>
  <si>
    <t xml:space="preserve">Marking Code </t>
  </si>
  <si>
    <t>Nomenclature</t>
  </si>
  <si>
    <t xml:space="preserve">Depreciation/Non-Current Assets </t>
  </si>
  <si>
    <t xml:space="preserve"> • For Property and Fixture &amp; Fittings only an NBV is acceptable – no need to show cost and depreciation. 
</t>
  </si>
  <si>
    <t>Current Assets</t>
  </si>
  <si>
    <t xml:space="preserve">• Provision for Bad Debts may be shown detached from Trade Receivables provided it is in the line directly underneath. Otherwise – DNA mark. 
• Must be correct effect for Provision for Bad Debts to gain award. 
• Accept Bad Debts as nomenclature. 
• If Opening Inventory shown instead of Closing Inventory mark as wrong but not extraneous. However, if both shown mark Opening Inventory as extraneous. </t>
  </si>
  <si>
    <t xml:space="preserve">Current Liabilities </t>
  </si>
  <si>
    <t>• If Provision for Bad Debts is deducted from Trade Payables or Other Payables then still award 1 mark for Trade/Other Payables as candidate will have used correct payable in the calculation. (for example Trade Payables figure shows £2,600 – award 1 mark).</t>
  </si>
  <si>
    <t>Bank Loan</t>
  </si>
  <si>
    <t xml:space="preserve">• If candidate puts Bank Loan in Equity – accept although it must be in a separate section to gain the award. If it is just included along with the other items in the Equity section – DNA mark. </t>
  </si>
  <si>
    <t xml:space="preserve">Equity Section </t>
  </si>
  <si>
    <t>General</t>
  </si>
  <si>
    <t xml:space="preserve">If sections are the wrong way round eg labels wrong way round so that Current Assets section contains all Current Liabilites entries (and vice versa) then do not award marks for the first "section", but treat second section as consequential. Also applies to NCA/CA and CL/NCL. Can still award Layout mark in this instance. If one entry is in the correct section then this negates the "complete reversal" instruction and mark as per solution. </t>
  </si>
  <si>
    <t>If the candidate has not really made an attempt at producing either statement - entries are just a list of figures without any structure, then treat as follows:
Income Statement  - a maximum of 4 marks can be awarded for
Wages &amp; Salaries £14,900 - 1 mark,   Heat &amp; Light £1,700 - 1 mark,  Depreciation £1,200 - 1 mark,    PBD £290 - 1 mark
SOFP - a maximum of 4 marks can be awarded for:
Fixtures and Fittings NBV £6,800 - 2 marks (1 mark can be awarded if only £5,200 appears)
Trade Receivables £5,510 - 2 marks (1 mark can be awarded if only £290 appears)</t>
  </si>
  <si>
    <t>Question</t>
  </si>
  <si>
    <t>Expected Response</t>
  </si>
  <si>
    <t>Mark</t>
  </si>
  <si>
    <t>Additional Guidance</t>
  </si>
  <si>
    <t>1. (a)</t>
  </si>
  <si>
    <t>(S Blackwood)</t>
  </si>
  <si>
    <r>
      <t xml:space="preserve">Income Statement for year ended 31 December Year 2 </t>
    </r>
    <r>
      <rPr>
        <b/>
        <sz val="11"/>
        <color rgb="FFFF0000"/>
        <rFont val="Trebuchet MS "/>
      </rPr>
      <t>✓</t>
    </r>
  </si>
  <si>
    <t>£</t>
  </si>
  <si>
    <t>Sales Revenue</t>
  </si>
  <si>
    <t>Less Sales Revenue Returns</t>
  </si>
  <si>
    <t>(1) both</t>
  </si>
  <si>
    <r>
      <t xml:space="preserve">COST OF SALES </t>
    </r>
    <r>
      <rPr>
        <b/>
        <sz val="11"/>
        <color rgb="FFFF0000"/>
        <rFont val="Aptos Narrow"/>
        <family val="2"/>
      </rPr>
      <t>✓</t>
    </r>
  </si>
  <si>
    <t>Opening Inventory</t>
  </si>
  <si>
    <t>*</t>
  </si>
  <si>
    <t>Purchases</t>
  </si>
  <si>
    <t>(1)</t>
  </si>
  <si>
    <t>Less Purchases Returns</t>
  </si>
  <si>
    <t>Add Carriage in</t>
  </si>
  <si>
    <t>Less Closing Inventory</t>
  </si>
  <si>
    <t>(1)*both</t>
  </si>
  <si>
    <r>
      <t xml:space="preserve">Gross Profit </t>
    </r>
    <r>
      <rPr>
        <b/>
        <sz val="11"/>
        <color rgb="FFFF0000"/>
        <rFont val="Trebuchet MS "/>
      </rPr>
      <t>✓</t>
    </r>
  </si>
  <si>
    <t xml:space="preserve">If Discount Allowed and Received </t>
  </si>
  <si>
    <t>Less Expenses</t>
  </si>
  <si>
    <t xml:space="preserve">netted off and shown as 40 in </t>
  </si>
  <si>
    <t>Carriage Out</t>
  </si>
  <si>
    <t>expenses, award full marks for both (providing</t>
  </si>
  <si>
    <t xml:space="preserve">Bad Debts </t>
  </si>
  <si>
    <t>the other grouped element is present</t>
  </si>
  <si>
    <t xml:space="preserve">Rent </t>
  </si>
  <si>
    <t>Discount Allowed</t>
  </si>
  <si>
    <t>Wages and Salaries (£14,700 + £200)</t>
  </si>
  <si>
    <t>(2)</t>
  </si>
  <si>
    <t>Accept 14,700, 14,500 and 200 for 1 mark</t>
  </si>
  <si>
    <t>Heat and Light (£1850 - £150)</t>
  </si>
  <si>
    <t>Accept 1,850 and 2,000 for 1 mark. If 150</t>
  </si>
  <si>
    <t>Depreciation of Fixtures and Fittings (£12,000 x 10%)</t>
  </si>
  <si>
    <t xml:space="preserve">shown on its own it would need to be a </t>
  </si>
  <si>
    <t>Provision for Doubtful Debts (£5,800 x 5%)</t>
  </si>
  <si>
    <t>negative figure to gain the award.</t>
  </si>
  <si>
    <t>Award marks for detached adjustment if</t>
  </si>
  <si>
    <t>Add Other Income</t>
  </si>
  <si>
    <t>directly under main figure, DNA if not</t>
  </si>
  <si>
    <t xml:space="preserve">Discount Received </t>
  </si>
  <si>
    <t xml:space="preserve">directly under. </t>
  </si>
  <si>
    <t>Interest Received</t>
  </si>
  <si>
    <r>
      <t xml:space="preserve">Profit for the Year </t>
    </r>
    <r>
      <rPr>
        <b/>
        <sz val="11"/>
        <color rgb="FFFF0000"/>
        <rFont val="Trebuchet MS "/>
      </rPr>
      <t>✓</t>
    </r>
  </si>
  <si>
    <t>If a consequential Loss for the Year is labelled</t>
  </si>
  <si>
    <t>as "Profit for the Year" - accept (providing that</t>
  </si>
  <si>
    <t>Layout /Headings</t>
  </si>
  <si>
    <t>the figure is highlighted as negative).</t>
  </si>
  <si>
    <t>No Extraneous Items</t>
  </si>
  <si>
    <t>All Arithmetic/Subtotals correct</t>
  </si>
  <si>
    <t>1. (b)</t>
  </si>
  <si>
    <r>
      <t xml:space="preserve">Statement of Financial Position as at 31 December Year 2 </t>
    </r>
    <r>
      <rPr>
        <b/>
        <sz val="11"/>
        <color rgb="FFFF0000"/>
        <rFont val="Wingdings"/>
        <charset val="2"/>
      </rPr>
      <t>ü</t>
    </r>
  </si>
  <si>
    <r>
      <t xml:space="preserve">NON-CURRENT ASSETS </t>
    </r>
    <r>
      <rPr>
        <b/>
        <sz val="11"/>
        <color rgb="FFFF0000"/>
        <rFont val="Wingdings"/>
        <charset val="2"/>
      </rPr>
      <t>ü</t>
    </r>
  </si>
  <si>
    <t xml:space="preserve">Cost </t>
  </si>
  <si>
    <t>Agg Dep</t>
  </si>
  <si>
    <t>NBV</t>
  </si>
  <si>
    <t xml:space="preserve">Property </t>
  </si>
  <si>
    <t>Fixtures and Fittings</t>
  </si>
  <si>
    <r>
      <t xml:space="preserve">CURRENT ASSETS </t>
    </r>
    <r>
      <rPr>
        <b/>
        <sz val="11"/>
        <color rgb="FFFF0000"/>
        <rFont val="Wingdings"/>
        <charset val="2"/>
      </rPr>
      <t>ü</t>
    </r>
  </si>
  <si>
    <t>Closing Inventory</t>
  </si>
  <si>
    <t>Trade Receivables</t>
  </si>
  <si>
    <t>If PDD is labelled ‘Bad/Doubtful Debt’ then accept providing figure is £290.</t>
  </si>
  <si>
    <t>Less Provision for Doubtful Debts</t>
  </si>
  <si>
    <t>Other Receivables - Heat and Light</t>
  </si>
  <si>
    <t>If PDD detached from Trade Receivables (not directly underneath) then DNA - even if correct treatment. If detached and added to Current Assets, still award arithmetic mark.</t>
  </si>
  <si>
    <t>Cash &amp; Cash Equivalents</t>
  </si>
  <si>
    <r>
      <t xml:space="preserve">CURRENT LIABILITIES </t>
    </r>
    <r>
      <rPr>
        <b/>
        <sz val="11"/>
        <color rgb="FFFF0000"/>
        <rFont val="Wingdings"/>
        <charset val="2"/>
      </rPr>
      <t>ü</t>
    </r>
  </si>
  <si>
    <t>Trade Payables</t>
  </si>
  <si>
    <t>VAT</t>
  </si>
  <si>
    <t>Other Payables - Wages and Salaries</t>
  </si>
  <si>
    <t>Working Equity</t>
  </si>
  <si>
    <t xml:space="preserve">If Other Receivables is £1,850 it is extraneous. If it is £1,700 or </t>
  </si>
  <si>
    <t>£2,000 it is wrong but not extraneous.</t>
  </si>
  <si>
    <r>
      <t xml:space="preserve">NON-CURRENT LIABILITIES </t>
    </r>
    <r>
      <rPr>
        <b/>
        <sz val="11"/>
        <color rgb="FFFF0000"/>
        <rFont val="Wingdings"/>
        <charset val="2"/>
      </rPr>
      <t>ü</t>
    </r>
  </si>
  <si>
    <t xml:space="preserve">If Other Payables is £14,700 it is extraneous. If it is £14,500 or </t>
  </si>
  <si>
    <t>Loan</t>
  </si>
  <si>
    <r>
      <t xml:space="preserve">EQUITY </t>
    </r>
    <r>
      <rPr>
        <b/>
        <sz val="11"/>
        <color rgb="FFFF0000"/>
        <rFont val="Wingdings"/>
        <charset val="2"/>
      </rPr>
      <t>ü</t>
    </r>
  </si>
  <si>
    <t>Payable of £200, treated as receivable and shown as £14,500) then accept</t>
  </si>
  <si>
    <t>Opening Equity</t>
  </si>
  <si>
    <t>£200 in the Current Assets (and vice versa if candidate did the same with</t>
  </si>
  <si>
    <t>Profit for the Year</t>
  </si>
  <si>
    <t>Heat &amp; Light). If candidate did this in the Income Statement, also accept</t>
  </si>
  <si>
    <t>the £200 in the Current Liabilities (as if it is standalone from the wrong</t>
  </si>
  <si>
    <t>Less Drawings</t>
  </si>
  <si>
    <t>effect in the Income Statement. This would also apply to Heat &amp; Light.</t>
  </si>
  <si>
    <t>Layout/Heading</t>
  </si>
  <si>
    <t>2. PART A</t>
  </si>
  <si>
    <t>• There is no penalty for missing nomenclature in basis column. Marks are awarded purely for the figures for Dept A-D.</t>
  </si>
  <si>
    <t>Total</t>
  </si>
  <si>
    <t>A</t>
  </si>
  <si>
    <t>B</t>
  </si>
  <si>
    <t>C</t>
  </si>
  <si>
    <t>D</t>
  </si>
  <si>
    <t>Indirect Costs</t>
  </si>
  <si>
    <t>Value of Machinery</t>
  </si>
  <si>
    <t>No of Machine Hours</t>
  </si>
  <si>
    <t>Floor Area (sq m)</t>
  </si>
  <si>
    <t>No of Employees</t>
  </si>
  <si>
    <t>(a) (i)</t>
  </si>
  <si>
    <t>Overhead</t>
  </si>
  <si>
    <t>Basis</t>
  </si>
  <si>
    <t>Rate</t>
  </si>
  <si>
    <t>Indirect Expenses</t>
  </si>
  <si>
    <t>Allocated</t>
  </si>
  <si>
    <t>Supervisor Salaries</t>
  </si>
  <si>
    <t>Employees</t>
  </si>
  <si>
    <t>Rent and Rates</t>
  </si>
  <si>
    <t>Floor Area</t>
  </si>
  <si>
    <t>Heat and Light</t>
  </si>
  <si>
    <t>Machinery Insurance</t>
  </si>
  <si>
    <t>Mach. Value</t>
  </si>
  <si>
    <t>-</t>
  </si>
  <si>
    <t>Machinery Maintenance</t>
  </si>
  <si>
    <t>Mach. Hours</t>
  </si>
  <si>
    <t>TOTAL</t>
  </si>
  <si>
    <t>(a) (ii)</t>
  </si>
  <si>
    <t>Department C</t>
  </si>
  <si>
    <t>(a) (iii)</t>
  </si>
  <si>
    <t>Department D</t>
  </si>
  <si>
    <t>%</t>
  </si>
  <si>
    <t>TOTAL OVERHEADS</t>
  </si>
  <si>
    <t>(1) for ALL totals</t>
  </si>
  <si>
    <r>
      <rPr>
        <b/>
        <sz val="11"/>
        <color theme="1"/>
        <rFont val="Trebuchet MS"/>
        <family val="2"/>
      </rPr>
      <t>(a) (i)</t>
    </r>
    <r>
      <rPr>
        <sz val="11"/>
        <color theme="1"/>
        <rFont val="Trebuchet MS"/>
        <family val="2"/>
      </rPr>
      <t xml:space="preserve"> No award for entries in basis or total columns.</t>
    </r>
  </si>
  <si>
    <t>If wrong basis/figure applied to Dept A, second mark is consequential.</t>
  </si>
  <si>
    <t xml:space="preserve">• If split 25/50, 15/50, 4/50 (£12,650, £7,590, £2,024)  – 0 marks for Dept A and 1 mark consequential each for Dept B &amp;D. </t>
  </si>
  <si>
    <t>• Wrong figure reapportioned but apportionment correct (25/44, 15/44 and 4/44) – 2 marks.</t>
  </si>
  <si>
    <t>• Wrong figure reapportioned and apportionment wrong (25/50, 15/50 and 4/50) – 1 mark.</t>
  </si>
  <si>
    <t>• Wrong figure reapportioned and any other split – 0 marks.</t>
  </si>
  <si>
    <t>• If reapportionments have decimal points, accept figures rounded up or down to whole numbers correctly.</t>
  </si>
  <si>
    <t xml:space="preserve">(b) </t>
  </si>
  <si>
    <t>NOTE - candidate must say the word "product" or "goods" etc. For example:</t>
  </si>
  <si>
    <t>"Cost Centre produces" - DNA</t>
  </si>
  <si>
    <t>"Cost Centre produces products" - Accept</t>
  </si>
  <si>
    <t>(c) (i)</t>
  </si>
  <si>
    <t xml:space="preserve">Materials, Wages, Patents, Trademarks, Royalties, Power </t>
  </si>
  <si>
    <t>DO NOT ACCEPT Electricity/Heat &amp; Light/Employee Costs/ Salaries/Purchases on its own</t>
  </si>
  <si>
    <t xml:space="preserve">     (ii)</t>
  </si>
  <si>
    <t>Machine hours/no of machines/speed of machines, Labour hours/employees (Accept “hours” on its own), Materials, Space, Time, Finance</t>
  </si>
  <si>
    <t xml:space="preserve">     (iii)</t>
  </si>
  <si>
    <t>Advertising, Rent, Electricity, Insurance, Cleaning, Mortgage repayment, Loan repayment, Salaries</t>
  </si>
  <si>
    <t>DNA - Wages/Employee Costs</t>
  </si>
  <si>
    <t>(d)</t>
  </si>
  <si>
    <t>• can use formulae/has built-in calculation function</t>
  </si>
  <si>
    <t xml:space="preserve">DNA – any of these "general" benefits: </t>
  </si>
  <si>
    <t>• spreadsheet automatically updates changes</t>
  </si>
  <si>
    <t>• templates can be used</t>
  </si>
  <si>
    <t>• saves space</t>
  </si>
  <si>
    <t>• reduces human error/more accurate/less likely to make mistakes</t>
  </si>
  <si>
    <t>• reduces paper</t>
  </si>
  <si>
    <t xml:space="preserve">• can do IF statements
• can do graphs/charts
</t>
  </si>
  <si>
    <t>• easy to read/ understand/navigate</t>
  </si>
  <si>
    <t>• displays information neatly/clearly</t>
  </si>
  <si>
    <r>
      <t xml:space="preserve">Only </t>
    </r>
    <r>
      <rPr>
        <b/>
        <sz val="11"/>
        <color theme="1"/>
        <rFont val="Trebuchet MS"/>
        <family val="2"/>
      </rPr>
      <t>1 mark max</t>
    </r>
    <r>
      <rPr>
        <sz val="11"/>
        <color theme="1"/>
        <rFont val="Trebuchet MS"/>
        <family val="2"/>
      </rPr>
      <t xml:space="preserve"> from the following list:</t>
    </r>
  </si>
  <si>
    <t>• easier to compare</t>
  </si>
  <si>
    <t>• easy to format</t>
  </si>
  <si>
    <t>• easier to keep track of records</t>
  </si>
  <si>
    <t>• easier to edit/fix/easier to change</t>
  </si>
  <si>
    <t>• work can be saved</t>
  </si>
  <si>
    <t>• can be sent by email/shared</t>
  </si>
  <si>
    <t>• easy storage</t>
  </si>
  <si>
    <t>• calculations are easier/quicker/faster/saves time (DNA "calculations are done for you", unless the word "formula" is used)</t>
  </si>
  <si>
    <t>• easy to use</t>
  </si>
  <si>
    <r>
      <rPr>
        <b/>
        <sz val="11"/>
        <color rgb="FF000000"/>
        <rFont val="Trebuchet MS"/>
        <family val="2"/>
      </rPr>
      <t>Note</t>
    </r>
    <r>
      <rPr>
        <sz val="11"/>
        <color rgb="FF000000"/>
        <rFont val="Trebuchet MS"/>
        <family val="2"/>
      </rPr>
      <t xml:space="preserve"> - if candidate says this then they cannot get a 2nd mark for referencing the use of formula</t>
    </r>
  </si>
  <si>
    <t>• Remote Access/Able to work from home</t>
  </si>
  <si>
    <t>Op Balance</t>
  </si>
  <si>
    <t>Sales</t>
  </si>
  <si>
    <t>March</t>
  </si>
  <si>
    <t>April</t>
  </si>
  <si>
    <t>May</t>
  </si>
  <si>
    <t>June</t>
  </si>
  <si>
    <t>Credit SP</t>
  </si>
  <si>
    <t>Cash Disc</t>
  </si>
  <si>
    <t>Cr Sales</t>
  </si>
  <si>
    <t>Cash Sales</t>
  </si>
  <si>
    <t>Production</t>
  </si>
  <si>
    <t>Material</t>
  </si>
  <si>
    <t>Labour</t>
  </si>
  <si>
    <t>OT</t>
  </si>
  <si>
    <t>OT Hours</t>
  </si>
  <si>
    <t>Employ</t>
  </si>
  <si>
    <t xml:space="preserve">Var OH </t>
  </si>
  <si>
    <t>Fixed Costs</t>
  </si>
  <si>
    <t>Old Vans</t>
  </si>
  <si>
    <t>New Vans</t>
  </si>
  <si>
    <t>Max Mark</t>
  </si>
  <si>
    <t>2. PART B</t>
  </si>
  <si>
    <r>
      <rPr>
        <sz val="11"/>
        <color theme="1"/>
        <rFont val="Aptos Narrow"/>
        <family val="2"/>
      </rPr>
      <t xml:space="preserve">• </t>
    </r>
    <r>
      <rPr>
        <sz val="11"/>
        <color theme="1"/>
        <rFont val="Trebuchet MS"/>
        <family val="2"/>
      </rPr>
      <t>There is no need for a heading.</t>
    </r>
  </si>
  <si>
    <t>Hours</t>
  </si>
  <si>
    <t xml:space="preserve">Monday </t>
  </si>
  <si>
    <t>hours</t>
  </si>
  <si>
    <t>Clearing &amp; Prep</t>
  </si>
  <si>
    <t>basic</t>
  </si>
  <si>
    <t>Bonus (3 hrs x £4) - 1 mark. x 3 - 1 mark
Accept bonus of £12 for 1 mark. Any other figure award 0 marks.</t>
  </si>
  <si>
    <t>Tuesday</t>
  </si>
  <si>
    <t>bonus (3x3x£4)</t>
  </si>
  <si>
    <t>Wednesday</t>
  </si>
  <si>
    <t>Basic Rate</t>
  </si>
  <si>
    <t>per hour</t>
  </si>
  <si>
    <t>Planting</t>
  </si>
  <si>
    <t>Bonus</t>
  </si>
  <si>
    <t>(Accept £176 + £176 = £352)</t>
  </si>
  <si>
    <t>Time Allowed</t>
  </si>
  <si>
    <t>Materials</t>
  </si>
  <si>
    <t>• Overheads are consequential on candidate's labour answers.</t>
  </si>
  <si>
    <t>Hugo Rate</t>
  </si>
  <si>
    <t xml:space="preserve">Thursday </t>
  </si>
  <si>
    <t xml:space="preserve">Friday </t>
  </si>
  <si>
    <t xml:space="preserve">Saturday </t>
  </si>
  <si>
    <t>• If candidate has applied VAT and/or Mark-up on each line item, mark each item as correct (ignoring VAT/Mark_x0002_up) and DNA both VAT and Mark-up marks (even if they are calculated correctly).</t>
  </si>
  <si>
    <t>Overheads [(51+16+3) x £2.50]</t>
  </si>
  <si>
    <t>(2 marks all or nothing)</t>
  </si>
  <si>
    <t>Bedded Plants and Shrubs</t>
  </si>
  <si>
    <t xml:space="preserve">            or (127.50 + 47.50)</t>
  </si>
  <si>
    <t>(1 + 1)</t>
  </si>
  <si>
    <t>Plant seed (120 grams)</t>
  </si>
  <si>
    <t>per gram</t>
  </si>
  <si>
    <t>Total Cost</t>
  </si>
  <si>
    <t>grams</t>
  </si>
  <si>
    <t>Profit</t>
  </si>
  <si>
    <t>Fertiliser (0.2 litres per gram)</t>
  </si>
  <si>
    <t>per litre</t>
  </si>
  <si>
    <t>• If Mark-up/VAT subtracted – DNA mark(s). This does not affect final total mark which would now be consequential.</t>
  </si>
  <si>
    <t>litres per gram</t>
  </si>
  <si>
    <t>Selling Price ✓</t>
  </si>
  <si>
    <t>(1)*</t>
  </si>
  <si>
    <t>Overheads</t>
  </si>
  <si>
    <t>Mark Up</t>
  </si>
  <si>
    <t>• If there are no Mark-up or VAT figures but correct treatment can be ascertained through subtotals, award marks.</t>
  </si>
  <si>
    <t>* for ALL correct arithmetic and Selling Price/Charge to Customer Label</t>
  </si>
  <si>
    <t xml:space="preserve">  DNA cost unless it says ‘cost to customer’.</t>
  </si>
  <si>
    <t>• If VAT and Mark-up wrong way round – max 1 for both VAT and Mark-up entries if calculated correctly. If this happens and either VAT or Mark-up calculated incorrectly – 0 marks.</t>
  </si>
  <si>
    <r>
      <t xml:space="preserve">Note </t>
    </r>
    <r>
      <rPr>
        <sz val="11"/>
        <rFont val="Trebuchet MS"/>
        <family val="2"/>
      </rPr>
      <t xml:space="preserve">- if candidate has correct answer and then goes on to further adjust it </t>
    </r>
  </si>
  <si>
    <t>• Total Cost needs to be present - if not DNA mark-up (or VAT if mark-up is missing). Total Cost does not need to be labelled.</t>
  </si>
  <si>
    <t>• Subtotal after mark-up not required.</t>
  </si>
  <si>
    <t>Max 
Mark</t>
  </si>
  <si>
    <t>Watch consequentiality throughout.</t>
  </si>
  <si>
    <t>(a)</t>
  </si>
  <si>
    <t>INVENTORY RECORD CARD - PACKETS OF A4 PAPER</t>
  </si>
  <si>
    <t>RECEIPTS</t>
  </si>
  <si>
    <t>ISSUES</t>
  </si>
  <si>
    <t>BALANCE</t>
  </si>
  <si>
    <t>Qty</t>
  </si>
  <si>
    <t>CPU
(£)</t>
  </si>
  <si>
    <t>Value
(£)</t>
  </si>
  <si>
    <t>All items in the Q, CPU &amp; V columns must be correct to receive marks.</t>
  </si>
  <si>
    <t>#</t>
  </si>
  <si>
    <t>If Issues are entered in Receipts, DNA mark each time.</t>
  </si>
  <si>
    <t>Issues do not need totals.</t>
  </si>
  <si>
    <t>If incorrect/missing dates, DNA 1st available mark. Ignore thereafter.</t>
  </si>
  <si>
    <t>* 1 mark for recording both receipts.</t>
  </si>
  <si>
    <t>*1</t>
  </si>
  <si>
    <t>Done as LIFO, DNA the 4 issue marks on 12 &amp; 26 June (max overall award is 7).</t>
  </si>
  <si>
    <t>If issues combined in issues column with just one CPU - no mark both times.</t>
  </si>
  <si>
    <t>If Balance has 2 separate inventories, it needs to show an overall inventory value to gain Balance mark (eg 5 June needs to show £1,540). If candidate repeats this, treat as consequential.</t>
  </si>
  <si>
    <t>If 2 separate groups of inventory not shown on 5 June, 20 June &amp; 24 June balances, DNA balance award each time.</t>
  </si>
  <si>
    <t>Where 2 separate inventories and overall value is shown but individual totals are not – accept, eg – 5 June only has £1,540 in balance. Also applies to Issues.</t>
  </si>
  <si>
    <t>#1 for both</t>
  </si>
  <si>
    <t>Important</t>
  </si>
  <si>
    <t xml:space="preserve">If 24 June treated as a receipt, balance may contain 2 or 3 inventories (may have added 80 onto 350, or shown 80 on a third line). Both are acceptable. </t>
  </si>
  <si>
    <t>If error is made and question then requires candidate to issue more than they have in balance,  DNA in Issues column if this figure is higher than the balance. However, if candidate does this and Balance goes into negative due to earlier error - treat as consequential in Balance column. If candidate issues all the balance available and takes balance to 0, then accept as consequential in both the Issues and Balance columns.</t>
  </si>
  <si>
    <t xml:space="preserve">If candidate treats 24 June as a receipt, do not award in Receipt column. However, the candidate can either add it or subtract it from the balance. Both are acceptable. If 24 June treated as a receipt, balance may contain 2 or 3 inventories (may have added 80 onto 350, or shown 80 on a third line). Both are acceptable. </t>
  </si>
  <si>
    <t xml:space="preserve">If candidates do a form of "running balance" and have additional entries in boxes, </t>
  </si>
  <si>
    <t>treat Balance column as standalone and mark boxes as per solution.</t>
  </si>
  <si>
    <t>from balance total of previous date (though Q x CPU won't match in balance).</t>
  </si>
  <si>
    <t>(b)</t>
  </si>
  <si>
    <t>Duties of a Financial Accountant</t>
  </si>
  <si>
    <t>Keep a record of transactions of the business</t>
  </si>
  <si>
    <t>Keep ledger accounts up-to-date/ Check accuracy of ledger accounts</t>
  </si>
  <si>
    <t>Prepare a trial balance</t>
  </si>
  <si>
    <t>Prepare final accounts -  Income Statement/SOFP) - 1 mark max for both</t>
  </si>
  <si>
    <t>Calculate/Predict Profits and Losses</t>
  </si>
  <si>
    <t>Analysing financial data</t>
  </si>
  <si>
    <t>Calculating Ratios</t>
  </si>
  <si>
    <t>Calculating/Checking tax</t>
  </si>
  <si>
    <t>Auditing</t>
  </si>
  <si>
    <t>Financial Stewardship</t>
  </si>
  <si>
    <t>Paying business expenses</t>
  </si>
  <si>
    <t>Non-current Liabilities</t>
  </si>
  <si>
    <t>Must have 2 of the 3 following elements in response to gain mark:</t>
  </si>
  <si>
    <r>
      <t xml:space="preserve">Includes items </t>
    </r>
    <r>
      <rPr>
        <u/>
        <sz val="11"/>
        <color theme="1"/>
        <rFont val="Trebuchet MS"/>
        <family val="2"/>
      </rPr>
      <t>owed</t>
    </r>
    <r>
      <rPr>
        <sz val="11"/>
        <color theme="1"/>
        <rFont val="Trebuchet MS"/>
        <family val="2"/>
      </rPr>
      <t xml:space="preserve"> by the business for periods </t>
    </r>
    <r>
      <rPr>
        <u/>
        <sz val="11"/>
        <color theme="1"/>
        <rFont val="Trebuchet MS"/>
        <family val="2"/>
      </rPr>
      <t>over one year/long-term</t>
    </r>
  </si>
  <si>
    <t>• Money Owed/Debts</t>
  </si>
  <si>
    <r>
      <t xml:space="preserve">Examples include </t>
    </r>
    <r>
      <rPr>
        <u/>
        <sz val="11"/>
        <color theme="1"/>
        <rFont val="Trebuchet MS"/>
        <family val="2"/>
      </rPr>
      <t>mortgages and loans</t>
    </r>
  </si>
  <si>
    <t>• Long-term/Lasts more than 1 year</t>
  </si>
  <si>
    <t>• An example</t>
  </si>
  <si>
    <t>(c) (ii)</t>
  </si>
  <si>
    <t>Drawings</t>
  </si>
  <si>
    <t>Must have "Personal Use" somewhere in answer.</t>
  </si>
  <si>
    <t>Money or inventory taken from the business by the owner or owners for their</t>
  </si>
  <si>
    <r>
      <rPr>
        <u/>
        <sz val="11"/>
        <color theme="1"/>
        <rFont val="Trebuchet MS"/>
        <family val="2"/>
      </rPr>
      <t>own personal use</t>
    </r>
    <r>
      <rPr>
        <sz val="11"/>
        <color theme="1"/>
        <rFont val="Trebuchet MS"/>
        <family val="2"/>
      </rPr>
      <t>.</t>
    </r>
  </si>
  <si>
    <t xml:space="preserve">"Taken for personal use" - 0 marks. Must have some indication of what is </t>
  </si>
  <si>
    <t>being taken for personal use.</t>
  </si>
  <si>
    <t>4.</t>
  </si>
  <si>
    <t>Bathroom Solutions</t>
  </si>
  <si>
    <t>Date</t>
  </si>
  <si>
    <t>Details</t>
  </si>
  <si>
    <t>Dr</t>
  </si>
  <si>
    <t>Cr</t>
  </si>
  <si>
    <t>Balance</t>
  </si>
  <si>
    <t>• If you see £3,529.92 on Dr side for 8 June - award 2 marks.</t>
  </si>
  <si>
    <t>Sales Revenue and VAT</t>
  </si>
  <si>
    <t>(4)</t>
  </si>
  <si>
    <t>• If Candidate has one entry of Discount £60 on 21 June (and no Vat entry) award 1 mark. However, if £250 appears alongside the £60 - do not award the mark for the £60.</t>
  </si>
  <si>
    <t>Sales Revenue Returns and VAT</t>
  </si>
  <si>
    <t>Bank</t>
  </si>
  <si>
    <t>If the first entry of either Vat Refund or Discount is incorrect then DNA - but candidate can receive</t>
  </si>
  <si>
    <t>VAT Refund</t>
  </si>
  <si>
    <t>Discount</t>
  </si>
  <si>
    <t>For the first 3 entries (1 Jun-19 Jun), if there is a complete reversal, DNA 1st mark for 1st June but</t>
  </si>
  <si>
    <r>
      <t xml:space="preserve">Entries on credit side for </t>
    </r>
    <r>
      <rPr>
        <u/>
        <sz val="11"/>
        <color theme="1"/>
        <rFont val="Trebuchet MS"/>
        <family val="2"/>
      </rPr>
      <t>all</t>
    </r>
    <r>
      <rPr>
        <sz val="11"/>
        <color theme="1"/>
        <rFont val="Trebuchet MS"/>
        <family val="2"/>
      </rPr>
      <t xml:space="preserve"> transactions on 21 June. </t>
    </r>
  </si>
  <si>
    <t>subsequent 2 entries can be awarded full marks consequentially. If one of these 3 entries is in correct</t>
  </si>
  <si>
    <t>(Must have min of all 3 (or 4 ,5 etc if entries) on Cr side for award)</t>
  </si>
  <si>
    <t>column - mark as per solution. Treat the 21 June entries as standalone. Consequentially these may</t>
  </si>
  <si>
    <t>appear on the Dr side depending on what the candidate has done earlier.</t>
  </si>
  <si>
    <t>Correct dates, any nomenclature and arithmetic</t>
  </si>
  <si>
    <t>£1,440 on either the Dr or Cr side gains an award.</t>
  </si>
  <si>
    <t>8 June – 4 marks</t>
  </si>
  <si>
    <t>£3,000 x 8%</t>
  </si>
  <si>
    <t>(£3,000 − £240 = £2,760) x 20% =</t>
  </si>
  <si>
    <t>£2,760 + £552</t>
  </si>
  <si>
    <t>Entry in DR column (1)</t>
  </si>
  <si>
    <t>ALTERNATIVE</t>
  </si>
  <si>
    <t>£3,000 x 92%</t>
  </si>
  <si>
    <t>£2,760 x 120%</t>
  </si>
  <si>
    <t xml:space="preserve">Note - If candidate goes on to further adjust these figures then </t>
  </si>
  <si>
    <t xml:space="preserve">           had 2/3 marks correct but then further adjusted by including</t>
  </si>
  <si>
    <t xml:space="preserve">           cash discount - they would then score 1/3)</t>
  </si>
  <si>
    <t>21 June</t>
  </si>
  <si>
    <t>Vat Refund - £250 x 4%</t>
  </si>
  <si>
    <t>Alternative - £1,500-£250 = £1,250 x 4% = £50</t>
  </si>
  <si>
    <t>Discount - £1,500 - £1,440 - £10</t>
  </si>
  <si>
    <t>Advantages</t>
  </si>
  <si>
    <t>2</t>
  </si>
  <si>
    <t>Max 1 for advantages and max 1 for disadvantages.</t>
  </si>
  <si>
    <r>
      <rPr>
        <sz val="11"/>
        <color theme="1"/>
        <rFont val="Aptos Narrow"/>
        <family val="2"/>
      </rPr>
      <t xml:space="preserve">• </t>
    </r>
    <r>
      <rPr>
        <sz val="11"/>
        <color theme="1"/>
        <rFont val="Trebuchet MS"/>
        <family val="2"/>
      </rPr>
      <t>Wider range of customers/increased sales</t>
    </r>
  </si>
  <si>
    <t>• Attracts more customers as they don’t have to pay</t>
  </si>
  <si>
    <t>Candidate responses must be from the point of view of the seller, otherwise DNA.</t>
  </si>
  <si>
    <t xml:space="preserve">   upfront/can take time to gather funds to pay</t>
  </si>
  <si>
    <t>• Increased customer loyalty</t>
  </si>
  <si>
    <t>• Larger/bulk orders more likely</t>
  </si>
  <si>
    <t>Disadvantages</t>
  </si>
  <si>
    <t>• Don’t get paid immediately/Takes longer to get paid</t>
  </si>
  <si>
    <t>• Bad debts</t>
  </si>
  <si>
    <t>• Costs/hassle of chasing up debts</t>
  </si>
  <si>
    <t>• Cashflow problems</t>
  </si>
  <si>
    <t>• More paperwork</t>
  </si>
  <si>
    <t>• Cost of credit checks</t>
  </si>
  <si>
    <t xml:space="preserve">(c) </t>
  </si>
  <si>
    <t>• Invoice</t>
  </si>
  <si>
    <t>DNA "Copy Invoice"</t>
  </si>
  <si>
    <t>• A business owned/controlled by one person</t>
  </si>
  <si>
    <t>Answer must have reference to ownership/control/setting up</t>
  </si>
  <si>
    <t>• A business set up by one person</t>
  </si>
  <si>
    <t>• Someone who owns a business</t>
  </si>
  <si>
    <t>If candidate says 'a one person business' - award 0 marks.</t>
  </si>
  <si>
    <t>If candidate says 'run by one person' - award 0 marks.</t>
  </si>
  <si>
    <t xml:space="preserve">If candidate says 'you run your own business' - award 1 mark as there is an </t>
  </si>
  <si>
    <t>acknowledgement of ownership.</t>
  </si>
  <si>
    <t xml:space="preserve"> Mark</t>
  </si>
  <si>
    <t>5.</t>
  </si>
  <si>
    <t>VAT (owing to Government)</t>
  </si>
  <si>
    <t>Equipment</t>
  </si>
  <si>
    <t>Provision for Depreciation of Equipment</t>
  </si>
  <si>
    <t>Cash</t>
  </si>
  <si>
    <t>Overdraft – Cash Equivalents</t>
  </si>
  <si>
    <t>Carriage In</t>
  </si>
  <si>
    <t>Inventory</t>
  </si>
  <si>
    <t>Rent</t>
  </si>
  <si>
    <t>Equity</t>
  </si>
  <si>
    <t>Salaries</t>
  </si>
  <si>
    <t>Discount Received</t>
  </si>
  <si>
    <t>Bad Debts</t>
  </si>
  <si>
    <t>MARCH</t>
  </si>
  <si>
    <t>6. (a)</t>
  </si>
  <si>
    <t>Fixed costs</t>
  </si>
  <si>
    <t xml:space="preserve">Selling price </t>
  </si>
  <si>
    <t>per unit</t>
  </si>
  <si>
    <t>OH</t>
  </si>
  <si>
    <t xml:space="preserve">Raw materials </t>
  </si>
  <si>
    <t>Labour rate</t>
  </si>
  <si>
    <t>Selling Price</t>
  </si>
  <si>
    <t>Labour hours</t>
  </si>
  <si>
    <t>Variable Cost</t>
  </si>
  <si>
    <t xml:space="preserve">Variable overheads </t>
  </si>
  <si>
    <t>Contribution</t>
  </si>
  <si>
    <t>Current Production</t>
  </si>
  <si>
    <t>units</t>
  </si>
  <si>
    <t>(c)</t>
  </si>
  <si>
    <t>APRIL</t>
  </si>
  <si>
    <t>x</t>
  </si>
  <si>
    <t>=</t>
  </si>
  <si>
    <t>Production level</t>
  </si>
  <si>
    <t>(e)</t>
  </si>
  <si>
    <t>The first 2 marks are all or nothing.   Award 1 mark if arithmetic error. 
Candidates may use a different method to get the correct answer. If answer incorrect, UPJ to allocate marks.</t>
  </si>
  <si>
    <t>÷</t>
  </si>
  <si>
    <t>OR</t>
  </si>
  <si>
    <t>+</t>
  </si>
  <si>
    <t>(f)</t>
  </si>
  <si>
    <t>Candidates may use a different method to get the correct answer. If answer incorrect, UPJ to allocate marks.</t>
  </si>
  <si>
    <t>Total Variable Cost</t>
  </si>
  <si>
    <t>/</t>
  </si>
  <si>
    <t>Watch consequentiality throughout the question.</t>
  </si>
  <si>
    <t>• Where answer is 2 marks all or nothing, 1 mark may be awarded if there is an artithmetic error.</t>
  </si>
  <si>
    <t>• If candidate works correct answer, but then further adjusts it - cannot be awarded full allocation of marks for that question. For example, in (b) if a</t>
  </si>
  <si>
    <r>
      <rPr>
        <b/>
        <sz val="12"/>
        <color theme="1"/>
        <rFont val="Trebuchet MS"/>
        <family val="2"/>
      </rPr>
      <t>Extraneous Items</t>
    </r>
    <r>
      <rPr>
        <sz val="12"/>
        <color theme="1"/>
        <rFont val="Trebuchet MS"/>
        <family val="2"/>
      </rPr>
      <t xml:space="preserve"> </t>
    </r>
  </si>
  <si>
    <t>[END OF MARKING INSTRUCTIONS]</t>
  </si>
  <si>
    <t xml:space="preserve">If wrong treatment of any entry (eg added Loan instead of subtracted) – DNA (this doesn’t affect arithmetic mark). </t>
  </si>
  <si>
    <t xml:space="preserve">This applies to items which appear twice IN THE SAME STATEMENT, If an entry such as Discount Allowed appeared in BOTH the Income Statement (IS) and Statement of Financial Position (SOFP), it would be marked correct in the IS and as extraneous in the SOFP (there are some exceptions to this - see next section). If Discount Allowed appeared twice in the Income Statement, the mark would not be awarded. </t>
  </si>
  <si>
    <t>For Bad Debts &amp; Provision for Bad Debts (PBD): In the SOFP, if £250 bad debt is deducted from Trade Receivables, it is wrong but NOT 
                          extraneous.</t>
  </si>
  <si>
    <t>If there are more than 5 extraneous entries – the maximum each statement can score is 9 marks.</t>
  </si>
  <si>
    <t>Layout Mark - Statement of Financial Position</t>
  </si>
  <si>
    <t xml:space="preserve">• Equity section can be Financed/Represented By: </t>
  </si>
  <si>
    <t>• Must have Working Equity figure (Must be Current Assets -Current Liabs). Label not required although DNA Layout mark if wrongly labelled, eg Labelled as profit. This principle also applies to "Balancing Figures".</t>
  </si>
  <si>
    <t>Accept "Net Current Assets" for Working Equity label, Do not accept "Net Assets".</t>
  </si>
  <si>
    <t>Must have balancing figures.</t>
  </si>
  <si>
    <t>DNA for Current Assets before Non-Current Assets, Current Liabilities before Current Assets etc.</t>
  </si>
  <si>
    <t>If Current Assets is added to Non-Current Assets – DNA layout mark at Working Equity.</t>
  </si>
  <si>
    <t>DNA If Arithmetic is incorrect, or if subtotals are incorrect, missing, or have wrong treatment.</t>
  </si>
  <si>
    <t xml:space="preserve">Markers should indicate at the bottom of the page where a generic mark has been given by using the following order:
L = Layout/headings correct 
E = no extraneous items
A = All arithmetic and subtotals correct. 
Markers should also indicate the point where a generic mark is not awarded by using these codes. </t>
  </si>
  <si>
    <t>To gain awards, figures must have nomenclature. If wrong missing – DNA mark to a maximum of 1 in each statement. Accept any reasonable nomenclature, eg 'Heat &amp; Light’ and 'Wages' as nomenclature for the receivable/payable. Do not accept labels like ‘Closing Balance’ for Inventory. No need for PBD label if just subtracting from Trade Receivables. Use Professional Judgement (UPJ).</t>
  </si>
  <si>
    <r>
      <rPr>
        <b/>
        <sz val="12"/>
        <color theme="1"/>
        <rFont val="Trebuchet MS"/>
        <family val="2"/>
      </rPr>
      <t>•</t>
    </r>
    <r>
      <rPr>
        <sz val="12"/>
        <color theme="1"/>
        <rFont val="Trebuchet MS"/>
        <family val="2"/>
      </rPr>
      <t xml:space="preserve"> Profit for the Year and Drawings must be the correct effect to gain the award. (Note – wrong effects here do not count towards Subtotal mark). </t>
    </r>
  </si>
  <si>
    <t>A candidate should have attempted (not scored) 5 marks worth in each statement to qualify for the Layout and No Extraneous marks awarded in each statement. If the candidate has completed at least one bit of correct arithmetic then the Arithmetic mark can be awarded.</t>
  </si>
  <si>
    <t>If the correct treatment of a figure cannot be ascertained as it has not been added/subtracted to a total - Accept (providing it is in the correct section). For example, if the Loan is correctly entered into Non-Current Liabilities, but then no further calculation has taken place - accept.</t>
  </si>
  <si>
    <t>For an entry to get a mark it must appear in the correct ‘section’. For example, in the Income Statement, Carriage Out must be in Expenses and in the SOFP, Wages Payable would not get a mark if it was in Current Assets. If a section was to have all wrong entries for example Non-Current Assets heading had all Current Assets (and vice-versa), DNA Headings mark only. However, if there is one item that is under the correct heading then mark that section as per solution.</t>
  </si>
  <si>
    <t>If a section should have a subtotal, and the subtotal has been incorrectly treated, then DNA Arithmetic mark but the individual entries would get the award. For example, if the Other Income entries of 320 and 430 had been subtotaled to 750, and then deducted instead of added, the combined entry mark would be awarded and the Arithmetic mark would be not be awarded.</t>
  </si>
  <si>
    <t>Accept Trade Receivables as £5,510 for 2 marks.</t>
  </si>
  <si>
    <t>£5,510 subtotal not needed to be shown (290 must be correct effect).</t>
  </si>
  <si>
    <t>If interest received of £430 is added to other receivables for a figure of £580 award 1 mark for other receivables and treat interest received as</t>
  </si>
  <si>
    <t>extraneous.</t>
  </si>
  <si>
    <t>£14,900 it is wrong.but not extraneous.</t>
  </si>
  <si>
    <t xml:space="preserve">If adjustments treated incorrectly in Income Statement (eg Wages </t>
  </si>
  <si>
    <t>• Candidates may treat decimal places in a variety of ways eg keep a long decimal in the calculator but cut it to 2 decimal</t>
  </si>
  <si>
    <t xml:space="preserve"> places when writing it down. Accept if candidate slightly out due to decimal rounding.</t>
  </si>
  <si>
    <r>
      <rPr>
        <b/>
        <sz val="11"/>
        <color theme="1"/>
        <rFont val="Trebuchet MS"/>
        <family val="2"/>
      </rPr>
      <t xml:space="preserve">(a) (ii) </t>
    </r>
    <r>
      <rPr>
        <sz val="11"/>
        <color theme="1"/>
        <rFont val="Trebuchet MS"/>
        <family val="2"/>
      </rPr>
      <t>• If split is correct but candidate includes an extra entry in Dept C - max for line is 2.</t>
    </r>
  </si>
  <si>
    <t>• If wrong basis but identifiable by candidate narrative - 0 marks for first split - consequential marks for 2nd  and 3rd split.</t>
  </si>
  <si>
    <t>• Any other split/basis which is not identifiable - 0 marks for line.</t>
  </si>
  <si>
    <t>If additional entries in Total Column - Ignore (also applies to (a) (ii)).</t>
  </si>
  <si>
    <t>• If Dept C (or D) split and reapportioned back on to themselves, DNA final total mark.</t>
  </si>
  <si>
    <r>
      <rPr>
        <b/>
        <sz val="11"/>
        <color theme="1"/>
        <rFont val="Trebuchet MS"/>
        <family val="2"/>
      </rPr>
      <t>(a) (iii)</t>
    </r>
    <r>
      <rPr>
        <sz val="11"/>
        <color theme="1"/>
        <rFont val="Trebuchet MS"/>
        <family val="2"/>
      </rPr>
      <t xml:space="preserve"> Dep B reapportionment consequential if multiplying by 45%.Wrong base used &amp; easily identifiable - 2nd mark also consequential.</t>
    </r>
  </si>
  <si>
    <t>A production cost centre is involved in making/producing the products whereas the service cost centre provides services.</t>
  </si>
  <si>
    <t>DNA - Any reference to "Selling" the product when describing a Service Dept.</t>
  </si>
  <si>
    <t>DNA examples to highlight the difference.</t>
  </si>
  <si>
    <r>
      <rPr>
        <b/>
        <sz val="11"/>
        <color theme="1"/>
        <rFont val="Trebuchet MS"/>
        <family val="2"/>
      </rPr>
      <t>Note</t>
    </r>
    <r>
      <rPr>
        <sz val="11"/>
        <color theme="1"/>
        <rFont val="Trebuchet MS"/>
        <family val="2"/>
      </rPr>
      <t xml:space="preserve"> - A candidate may score 2 marks for their written answer when writing about Benefit 1 in the workbook. Eg they may say</t>
    </r>
  </si>
  <si>
    <t>"has built-in calculation function", removing human error. This scores 2 marks.</t>
  </si>
  <si>
    <t>Alternative Solution 1 for Basic Labour:
(£90, £90, £75) or (£255) - 1 mark
£12 - 1 mark
Multiplying ALL figures by 3 - 1 mark
Alternative Solution 2 for Basic Labour:
(£270+£270+£225) - 1 mark   £36 - 2 marks</t>
  </si>
  <si>
    <r>
      <rPr>
        <sz val="11"/>
        <color theme="1"/>
        <rFont val="Aptos Narrow"/>
        <family val="2"/>
      </rPr>
      <t xml:space="preserve">• </t>
    </r>
    <r>
      <rPr>
        <sz val="11"/>
        <color theme="1"/>
        <rFont val="Trebuchet MS"/>
        <family val="2"/>
      </rPr>
      <t>If OH £90 (haven't multiplied 17 by 3 workers), award 1 mark. If OH £3,130 - award 1 mark.</t>
    </r>
  </si>
  <si>
    <r>
      <t xml:space="preserve">         </t>
    </r>
    <r>
      <rPr>
        <sz val="11"/>
        <rFont val="Trebuchet MS"/>
        <family val="2"/>
      </rPr>
      <t xml:space="preserve"> then they cannot score the full mark allocation</t>
    </r>
    <r>
      <rPr>
        <b/>
        <sz val="11"/>
        <color rgb="FFFF0000"/>
        <rFont val="Trebuchet MS"/>
        <family val="2"/>
      </rPr>
      <t>.</t>
    </r>
  </si>
  <si>
    <t>Ignore 1 June Receipts of 400 units.</t>
  </si>
  <si>
    <t xml:space="preserve">Any subsequent balance mark can be consequential if issues total deducted </t>
  </si>
  <si>
    <t>DNA - "Manage a company's finances"</t>
  </si>
  <si>
    <t>(Incorrect nomenclature - Ignore, Mising Nomenclature - DNA)</t>
  </si>
  <si>
    <t xml:space="preserve">          full allocation of marks cannot be awarded. (eg if candidate</t>
  </si>
  <si>
    <t>• If Candidate has included Cash Discount in 8 June calculation (eg £3,179.52), max award is 
3 marks.</t>
  </si>
  <si>
    <t>2nd mark consequentially providing both entries add to £60.</t>
  </si>
  <si>
    <t>Totals (providing no transcription errors in entries by candidates) should add to £1,116,350.</t>
  </si>
  <si>
    <t>Max 2 marks if arithmetic error.</t>
  </si>
  <si>
    <t>All or nothing. Award 1 mark if arithmetic error.</t>
  </si>
  <si>
    <t>The first 2 marks are all or nothing.   Award 1 mark if arithmetic error.  Award 1 mark if 1,100 not stated (question asks for Margin of Safety).</t>
  </si>
  <si>
    <t>• If labels missing – Ignore. However, if lables are wrong (eg used units instead of £s) then DNA 1 mark max throughout the question</t>
  </si>
  <si>
    <t>•  Candidates can round to any whole number or decimal places. (Accept if candidate slightly out due to rounding)</t>
  </si>
  <si>
    <t>candidate had the correct contribution of £15 but then further adjusted it - it would score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</si>
</sst>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quot;£&quot;#,##0"/>
    <numFmt numFmtId="165" formatCode="#,##0_ ;[Red]\-#,##0\ "/>
    <numFmt numFmtId="166" formatCode="&quot;£&quot;#,##0.000;[Red]\-&quot;£&quot;#,##0.000"/>
    <numFmt numFmtId="167" formatCode="&quot;£&quot;#,##0.0000;[Red]\-&quot;£&quot;#,##0.0000"/>
    <numFmt numFmtId="168" formatCode="&quot;£&quot;#,##0.00"/>
  </numFmts>
  <fonts count="27">
    <font>
      <sz val="11"/>
      <color theme="1"/>
      <name val="Calibri"/>
      <family val="2"/>
      <scheme val="minor"/>
    </font>
    <font>
      <b/>
      <sz val="11"/>
      <color theme="1"/>
      <name val="Trebuchet MS"/>
      <family val="2"/>
    </font>
    <font>
      <sz val="11"/>
      <color theme="1"/>
      <name val="Trebuchet MS"/>
      <family val="2"/>
    </font>
    <font>
      <sz val="11"/>
      <color rgb="FFFF0000"/>
      <name val="Trebuchet MS"/>
      <family val="2"/>
    </font>
    <font>
      <b/>
      <sz val="11"/>
      <color rgb="FFFF0000"/>
      <name val="Trebuchet MS"/>
      <family val="2"/>
    </font>
    <font>
      <u/>
      <sz val="11"/>
      <color theme="1"/>
      <name val="Trebuchet MS"/>
      <family val="2"/>
    </font>
    <font>
      <b/>
      <sz val="11"/>
      <color theme="1"/>
      <name val="Trebuchet MS "/>
    </font>
    <font>
      <sz val="11"/>
      <color theme="1"/>
      <name val="Trebuchet MS "/>
    </font>
    <font>
      <b/>
      <sz val="11"/>
      <color rgb="FFFF0000"/>
      <name val="Trebuchet MS "/>
    </font>
    <font>
      <b/>
      <sz val="11"/>
      <name val="Trebuchet MS "/>
    </font>
    <font>
      <sz val="11"/>
      <color rgb="FFFF0000"/>
      <name val="Trebuchet MS "/>
    </font>
    <font>
      <b/>
      <sz val="11"/>
      <color rgb="FFFF0000"/>
      <name val="Aptos Narrow"/>
      <family val="2"/>
    </font>
    <font>
      <b/>
      <sz val="11"/>
      <color rgb="FFFF0000"/>
      <name val="Wingdings"/>
      <charset val="2"/>
    </font>
    <font>
      <b/>
      <sz val="11"/>
      <name val="Trebuchet MS"/>
      <family val="2"/>
    </font>
    <font>
      <sz val="11"/>
      <color theme="1"/>
      <name val="Aptos Narrow"/>
      <family val="2"/>
    </font>
    <font>
      <sz val="11"/>
      <color rgb="FF000000"/>
      <name val="Trebuchet MS"/>
      <family val="2"/>
    </font>
    <font>
      <b/>
      <sz val="11"/>
      <color rgb="FF000000"/>
      <name val="Trebuchet MS"/>
      <family val="2"/>
    </font>
    <font>
      <u/>
      <sz val="11"/>
      <color rgb="FF000000"/>
      <name val="Trebuchet MS"/>
      <family val="2"/>
    </font>
    <font>
      <b/>
      <u/>
      <sz val="11"/>
      <color theme="1"/>
      <name val="Trebuchet MS"/>
      <family val="2"/>
    </font>
    <font>
      <sz val="11"/>
      <color theme="1"/>
      <name val="Calibri"/>
      <family val="2"/>
      <scheme val="minor"/>
    </font>
    <font>
      <sz val="12"/>
      <color theme="1"/>
      <name val="Calibri"/>
      <family val="2"/>
    </font>
    <font>
      <sz val="11"/>
      <name val="Trebuchet MS"/>
      <family val="2"/>
    </font>
    <font>
      <sz val="11"/>
      <color theme="1"/>
      <name val="Arial"/>
      <family val="2"/>
    </font>
    <font>
      <b/>
      <sz val="12"/>
      <color theme="1"/>
      <name val="Trebuchet MS"/>
      <family val="2"/>
    </font>
    <font>
      <sz val="12"/>
      <color theme="1"/>
      <name val="Trebuchet MS"/>
      <family val="2"/>
    </font>
    <font>
      <sz val="12"/>
      <color rgb="FF000000"/>
      <name val="Trebuchet MS"/>
      <family val="2"/>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9" fontId="19" fillId="0" borderId="0" applyFont="0" applyFill="0" applyBorder="0" applyAlignment="0" applyProtection="0"/>
  </cellStyleXfs>
  <cellXfs count="299">
    <xf numFmtId="0" fontId="0" fillId="0" borderId="0" xfId="0"/>
    <xf numFmtId="0" fontId="2" fillId="0" borderId="0" xfId="0" applyFont="1"/>
    <xf numFmtId="3" fontId="2" fillId="0" borderId="1" xfId="0" applyNumberFormat="1" applyFont="1" applyBorder="1"/>
    <xf numFmtId="3" fontId="2" fillId="0" borderId="0" xfId="0" applyNumberFormat="1" applyFont="1"/>
    <xf numFmtId="0" fontId="2" fillId="0" borderId="2" xfId="0" applyFont="1" applyBorder="1"/>
    <xf numFmtId="0" fontId="2" fillId="0" borderId="4" xfId="0" applyFont="1" applyBorder="1"/>
    <xf numFmtId="0" fontId="1" fillId="0" borderId="6" xfId="0" applyFont="1" applyBorder="1"/>
    <xf numFmtId="0" fontId="1" fillId="0" borderId="8" xfId="0" applyFont="1" applyBorder="1"/>
    <xf numFmtId="0" fontId="2" fillId="0" borderId="1" xfId="0" applyFont="1" applyBorder="1"/>
    <xf numFmtId="0" fontId="0" fillId="0" borderId="2" xfId="0" applyBorder="1"/>
    <xf numFmtId="0" fontId="0" fillId="0" borderId="1" xfId="0" applyBorder="1"/>
    <xf numFmtId="0" fontId="0" fillId="0" borderId="3" xfId="0" applyBorder="1"/>
    <xf numFmtId="0" fontId="0" fillId="0" borderId="4" xfId="0" applyBorder="1"/>
    <xf numFmtId="0" fontId="0" fillId="0" borderId="5" xfId="0" applyBorder="1"/>
    <xf numFmtId="6" fontId="2" fillId="0" borderId="0" xfId="0" applyNumberFormat="1" applyFont="1"/>
    <xf numFmtId="0" fontId="0" fillId="0" borderId="13" xfId="0" applyBorder="1"/>
    <xf numFmtId="0" fontId="0" fillId="0" borderId="14" xfId="0" applyBorder="1"/>
    <xf numFmtId="0" fontId="2" fillId="0" borderId="14" xfId="0" applyFont="1" applyBorder="1"/>
    <xf numFmtId="0" fontId="2" fillId="0" borderId="3" xfId="0" applyFont="1" applyBorder="1"/>
    <xf numFmtId="0" fontId="2" fillId="0" borderId="7" xfId="0" applyFont="1" applyBorder="1"/>
    <xf numFmtId="0" fontId="2" fillId="0" borderId="8" xfId="0" applyFont="1" applyBorder="1"/>
    <xf numFmtId="0" fontId="2" fillId="0" borderId="5" xfId="0" applyFont="1" applyBorder="1"/>
    <xf numFmtId="0" fontId="4" fillId="0" borderId="4" xfId="0" applyFont="1" applyBorder="1" applyAlignment="1">
      <alignment horizontal="center"/>
    </xf>
    <xf numFmtId="164" fontId="2" fillId="0" borderId="0" xfId="0" applyNumberFormat="1" applyFont="1"/>
    <xf numFmtId="6" fontId="2" fillId="0" borderId="1" xfId="0" applyNumberFormat="1" applyFont="1" applyBorder="1"/>
    <xf numFmtId="0" fontId="2" fillId="0" borderId="0" xfId="0" applyFont="1" applyAlignment="1">
      <alignment vertical="center"/>
    </xf>
    <xf numFmtId="0" fontId="2" fillId="2" borderId="0" xfId="0" applyFont="1" applyFill="1"/>
    <xf numFmtId="0" fontId="2" fillId="0" borderId="0" xfId="0" applyFont="1" applyAlignment="1">
      <alignment horizontal="center"/>
    </xf>
    <xf numFmtId="0" fontId="2" fillId="0" borderId="1" xfId="0" applyFont="1" applyBorder="1" applyAlignment="1">
      <alignment horizontal="right"/>
    </xf>
    <xf numFmtId="0" fontId="1" fillId="0" borderId="7" xfId="0" applyFont="1" applyBorder="1"/>
    <xf numFmtId="0" fontId="0" fillId="0" borderId="9" xfId="0" applyBorder="1"/>
    <xf numFmtId="0" fontId="0" fillId="0" borderId="10" xfId="0" applyBorder="1"/>
    <xf numFmtId="6" fontId="2" fillId="2" borderId="0" xfId="0" applyNumberFormat="1" applyFont="1" applyFill="1"/>
    <xf numFmtId="0" fontId="0" fillId="2" borderId="0" xfId="0" applyFill="1"/>
    <xf numFmtId="0" fontId="4" fillId="0" borderId="0" xfId="0" quotePrefix="1" applyFont="1" applyAlignment="1">
      <alignment horizontal="center"/>
    </xf>
    <xf numFmtId="0" fontId="4" fillId="0" borderId="2" xfId="0" quotePrefix="1" applyFont="1" applyBorder="1" applyAlignment="1">
      <alignment horizontal="left"/>
    </xf>
    <xf numFmtId="0" fontId="0" fillId="0" borderId="0" xfId="0" applyAlignment="1">
      <alignment horizontal="right"/>
    </xf>
    <xf numFmtId="9" fontId="0" fillId="0" borderId="0" xfId="0" applyNumberFormat="1"/>
    <xf numFmtId="3" fontId="1" fillId="0" borderId="1" xfId="0" applyNumberFormat="1" applyFont="1" applyBorder="1" applyAlignment="1">
      <alignment horizontal="center"/>
    </xf>
    <xf numFmtId="0" fontId="1" fillId="0" borderId="0" xfId="0" applyFont="1"/>
    <xf numFmtId="0" fontId="2" fillId="0" borderId="6" xfId="0" applyFont="1" applyBorder="1"/>
    <xf numFmtId="0" fontId="2" fillId="0" borderId="4"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3" fontId="4" fillId="0" borderId="0" xfId="0" applyNumberFormat="1" applyFont="1" applyAlignment="1">
      <alignment horizontal="center"/>
    </xf>
    <xf numFmtId="3" fontId="4" fillId="0" borderId="4" xfId="0" applyNumberFormat="1" applyFont="1" applyBorder="1" applyAlignment="1">
      <alignment horizontal="center"/>
    </xf>
    <xf numFmtId="0" fontId="5" fillId="0" borderId="1" xfId="0" applyFont="1" applyBorder="1"/>
    <xf numFmtId="3" fontId="5" fillId="0" borderId="1" xfId="0" applyNumberFormat="1" applyFont="1" applyBorder="1"/>
    <xf numFmtId="0" fontId="5" fillId="0" borderId="3" xfId="0" applyFont="1" applyBorder="1"/>
    <xf numFmtId="0" fontId="2" fillId="0" borderId="4" xfId="0" quotePrefix="1" applyFont="1" applyBorder="1"/>
    <xf numFmtId="0" fontId="5" fillId="0" borderId="5" xfId="0" applyFont="1" applyBorder="1"/>
    <xf numFmtId="0" fontId="5" fillId="0" borderId="5" xfId="0" applyFont="1" applyBorder="1" applyAlignment="1">
      <alignment horizontal="center"/>
    </xf>
    <xf numFmtId="0" fontId="2" fillId="0" borderId="5" xfId="0" applyFont="1" applyBorder="1" applyAlignment="1">
      <alignment horizontal="center"/>
    </xf>
    <xf numFmtId="0" fontId="6" fillId="0" borderId="6" xfId="0" applyFont="1" applyBorder="1"/>
    <xf numFmtId="0" fontId="6" fillId="0" borderId="7" xfId="0" applyFont="1" applyBorder="1"/>
    <xf numFmtId="0" fontId="6" fillId="0" borderId="6" xfId="0" applyFont="1" applyBorder="1" applyAlignment="1">
      <alignment horizontal="center" wrapText="1"/>
    </xf>
    <xf numFmtId="0" fontId="7" fillId="0" borderId="0" xfId="0" applyFont="1"/>
    <xf numFmtId="0" fontId="6" fillId="0" borderId="0" xfId="0" applyFont="1"/>
    <xf numFmtId="0" fontId="8" fillId="0" borderId="0" xfId="0" applyFont="1"/>
    <xf numFmtId="0" fontId="9" fillId="0" borderId="4" xfId="0" applyFont="1" applyBorder="1" applyAlignment="1">
      <alignment horizontal="center"/>
    </xf>
    <xf numFmtId="0" fontId="7" fillId="0" borderId="4" xfId="0" applyFont="1" applyBorder="1"/>
    <xf numFmtId="0" fontId="7" fillId="0" borderId="0" xfId="0" applyFont="1" applyAlignment="1">
      <alignment horizontal="right"/>
    </xf>
    <xf numFmtId="38" fontId="7" fillId="0" borderId="0" xfId="0" applyNumberFormat="1" applyFont="1" applyAlignment="1">
      <alignment horizontal="right"/>
    </xf>
    <xf numFmtId="3" fontId="7" fillId="0" borderId="1" xfId="0" applyNumberFormat="1" applyFont="1" applyBorder="1" applyAlignment="1">
      <alignment horizontal="right"/>
    </xf>
    <xf numFmtId="49" fontId="8" fillId="0" borderId="0" xfId="0" applyNumberFormat="1" applyFont="1" applyAlignment="1">
      <alignment horizontal="left"/>
    </xf>
    <xf numFmtId="0" fontId="10" fillId="0" borderId="4" xfId="0" applyFont="1" applyBorder="1"/>
    <xf numFmtId="49" fontId="7" fillId="0" borderId="0" xfId="0" applyNumberFormat="1" applyFont="1" applyAlignment="1">
      <alignment horizontal="left"/>
    </xf>
    <xf numFmtId="3" fontId="7" fillId="0" borderId="0" xfId="0" applyNumberFormat="1" applyFont="1" applyAlignment="1">
      <alignment horizontal="right"/>
    </xf>
    <xf numFmtId="0" fontId="7" fillId="0" borderId="1" xfId="0" applyFont="1" applyBorder="1" applyAlignment="1">
      <alignment horizontal="right"/>
    </xf>
    <xf numFmtId="3" fontId="7" fillId="0" borderId="1" xfId="0" applyNumberFormat="1" applyFont="1" applyBorder="1"/>
    <xf numFmtId="49" fontId="10" fillId="0" borderId="0" xfId="0" applyNumberFormat="1" applyFont="1" applyAlignment="1">
      <alignment horizontal="left"/>
    </xf>
    <xf numFmtId="3" fontId="7" fillId="0" borderId="0" xfId="0" applyNumberFormat="1" applyFont="1"/>
    <xf numFmtId="0" fontId="7" fillId="0" borderId="1" xfId="0" applyFont="1" applyBorder="1"/>
    <xf numFmtId="0" fontId="7" fillId="0" borderId="0" xfId="0" applyFont="1" applyAlignment="1">
      <alignment horizontal="left"/>
    </xf>
    <xf numFmtId="0" fontId="10" fillId="0" borderId="0" xfId="0" applyFont="1" applyAlignment="1">
      <alignment horizontal="left"/>
    </xf>
    <xf numFmtId="38" fontId="6" fillId="0" borderId="0" xfId="0" applyNumberFormat="1" applyFont="1" applyAlignment="1">
      <alignment horizontal="right"/>
    </xf>
    <xf numFmtId="0" fontId="7" fillId="0" borderId="5" xfId="0" applyFont="1" applyBorder="1"/>
    <xf numFmtId="49" fontId="8" fillId="0" borderId="1" xfId="0" applyNumberFormat="1" applyFont="1" applyBorder="1" applyAlignment="1">
      <alignment horizontal="left"/>
    </xf>
    <xf numFmtId="0" fontId="1" fillId="0" borderId="4" xfId="0" applyFont="1" applyBorder="1"/>
    <xf numFmtId="0" fontId="2" fillId="0" borderId="4" xfId="0" applyFont="1" applyBorder="1" applyAlignment="1">
      <alignment wrapText="1"/>
    </xf>
    <xf numFmtId="0" fontId="2" fillId="0" borderId="0" xfId="0" applyFont="1" applyAlignment="1">
      <alignment wrapText="1"/>
    </xf>
    <xf numFmtId="0" fontId="6" fillId="0" borderId="15" xfId="0" applyFont="1" applyBorder="1"/>
    <xf numFmtId="0" fontId="6" fillId="0" borderId="8" xfId="0" applyFont="1" applyBorder="1"/>
    <xf numFmtId="0" fontId="6" fillId="0" borderId="7" xfId="0" applyFont="1" applyBorder="1" applyAlignment="1">
      <alignment horizontal="center" wrapText="1"/>
    </xf>
    <xf numFmtId="0" fontId="6" fillId="0" borderId="10" xfId="0" applyFont="1" applyBorder="1"/>
    <xf numFmtId="0" fontId="9" fillId="0" borderId="2" xfId="0" applyFont="1" applyBorder="1"/>
    <xf numFmtId="0" fontId="6" fillId="0" borderId="0" xfId="0" applyFont="1" applyAlignment="1">
      <alignment horizontal="center" wrapText="1"/>
    </xf>
    <xf numFmtId="0" fontId="6" fillId="0" borderId="2" xfId="0" applyFont="1" applyBorder="1"/>
    <xf numFmtId="0" fontId="7" fillId="0" borderId="10" xfId="0" applyFont="1" applyBorder="1"/>
    <xf numFmtId="0" fontId="6" fillId="0" borderId="0" xfId="0" applyFont="1" applyAlignment="1">
      <alignment horizontal="right"/>
    </xf>
    <xf numFmtId="0" fontId="7" fillId="0" borderId="2" xfId="0" applyFont="1" applyBorder="1"/>
    <xf numFmtId="0" fontId="7" fillId="0" borderId="2" xfId="0" applyFont="1" applyBorder="1" applyAlignment="1">
      <alignment horizontal="right"/>
    </xf>
    <xf numFmtId="49" fontId="8" fillId="0" borderId="2" xfId="0" applyNumberFormat="1" applyFont="1" applyBorder="1" applyAlignment="1">
      <alignment horizontal="right"/>
    </xf>
    <xf numFmtId="49" fontId="8" fillId="0" borderId="1" xfId="0" applyNumberFormat="1" applyFont="1" applyBorder="1"/>
    <xf numFmtId="49" fontId="8" fillId="0" borderId="0" xfId="0" applyNumberFormat="1" applyFont="1"/>
    <xf numFmtId="49" fontId="10" fillId="0" borderId="0" xfId="0" applyNumberFormat="1" applyFont="1"/>
    <xf numFmtId="0" fontId="7" fillId="0" borderId="4" xfId="0" applyFont="1" applyBorder="1" applyAlignment="1">
      <alignment horizontal="left" wrapText="1"/>
    </xf>
    <xf numFmtId="0" fontId="10" fillId="0" borderId="0" xfId="0" applyFont="1"/>
    <xf numFmtId="0" fontId="7" fillId="0" borderId="4" xfId="0" applyFont="1" applyBorder="1" applyAlignment="1">
      <alignment wrapText="1"/>
    </xf>
    <xf numFmtId="3" fontId="7" fillId="0" borderId="7" xfId="0" applyNumberFormat="1" applyFont="1" applyBorder="1"/>
    <xf numFmtId="49" fontId="7" fillId="0" borderId="2" xfId="0" applyNumberFormat="1" applyFont="1" applyBorder="1" applyAlignment="1">
      <alignment horizontal="right"/>
    </xf>
    <xf numFmtId="0" fontId="7" fillId="0" borderId="11" xfId="0" applyFont="1" applyBorder="1"/>
    <xf numFmtId="49" fontId="8" fillId="0" borderId="3" xfId="0" applyNumberFormat="1" applyFont="1" applyBorder="1" applyAlignment="1">
      <alignment horizontal="right"/>
    </xf>
    <xf numFmtId="0" fontId="1" fillId="0" borderId="6" xfId="0" applyFont="1" applyBorder="1" applyAlignment="1">
      <alignment horizontal="center" wrapText="1"/>
    </xf>
    <xf numFmtId="0" fontId="2" fillId="2" borderId="12" xfId="0" applyFont="1" applyFill="1" applyBorder="1"/>
    <xf numFmtId="0" fontId="2" fillId="2" borderId="13" xfId="0" applyFont="1" applyFill="1" applyBorder="1"/>
    <xf numFmtId="0" fontId="1" fillId="2" borderId="13" xfId="0" applyFont="1" applyFill="1" applyBorder="1" applyAlignment="1">
      <alignment horizontal="right"/>
    </xf>
    <xf numFmtId="0" fontId="1" fillId="2" borderId="13" xfId="0" applyFont="1" applyFill="1" applyBorder="1"/>
    <xf numFmtId="0" fontId="1" fillId="2" borderId="14" xfId="0" applyFont="1" applyFill="1" applyBorder="1"/>
    <xf numFmtId="0" fontId="2" fillId="2" borderId="10" xfId="0" applyFont="1" applyFill="1" applyBorder="1"/>
    <xf numFmtId="164" fontId="2" fillId="2" borderId="0" xfId="0" applyNumberFormat="1" applyFont="1" applyFill="1"/>
    <xf numFmtId="164" fontId="2" fillId="2" borderId="2" xfId="0" applyNumberFormat="1" applyFont="1" applyFill="1" applyBorder="1"/>
    <xf numFmtId="3" fontId="2" fillId="2" borderId="2" xfId="0" applyNumberFormat="1" applyFont="1" applyFill="1" applyBorder="1"/>
    <xf numFmtId="0" fontId="2" fillId="2" borderId="11" xfId="0" applyFont="1" applyFill="1" applyBorder="1"/>
    <xf numFmtId="0" fontId="2" fillId="2" borderId="1" xfId="0" applyFont="1" applyFill="1" applyBorder="1"/>
    <xf numFmtId="3" fontId="2" fillId="2" borderId="1" xfId="0" applyNumberFormat="1" applyFont="1" applyFill="1" applyBorder="1"/>
    <xf numFmtId="3" fontId="2" fillId="2" borderId="3" xfId="0" applyNumberFormat="1" applyFont="1" applyFill="1" applyBorder="1"/>
    <xf numFmtId="0" fontId="13" fillId="0" borderId="4" xfId="0" applyFont="1" applyBorder="1" applyAlignment="1">
      <alignment horizontal="center"/>
    </xf>
    <xf numFmtId="49" fontId="4" fillId="0" borderId="0" xfId="0" applyNumberFormat="1" applyFont="1" applyAlignment="1">
      <alignment horizontal="center"/>
    </xf>
    <xf numFmtId="8" fontId="2" fillId="0" borderId="0" xfId="0" applyNumberFormat="1" applyFont="1"/>
    <xf numFmtId="49" fontId="2" fillId="0" borderId="0" xfId="0" applyNumberFormat="1" applyFont="1"/>
    <xf numFmtId="6" fontId="1" fillId="0" borderId="0" xfId="0" applyNumberFormat="1" applyFont="1"/>
    <xf numFmtId="49" fontId="4" fillId="0" borderId="0" xfId="0" applyNumberFormat="1" applyFont="1" applyAlignment="1">
      <alignment horizontal="left"/>
    </xf>
    <xf numFmtId="3" fontId="13" fillId="0" borderId="4" xfId="0" applyNumberFormat="1" applyFont="1" applyBorder="1" applyAlignment="1">
      <alignment horizontal="center"/>
    </xf>
    <xf numFmtId="0" fontId="1" fillId="0" borderId="7" xfId="0" applyFont="1" applyBorder="1" applyAlignment="1">
      <alignment horizontal="center"/>
    </xf>
    <xf numFmtId="0" fontId="2" fillId="2" borderId="0" xfId="0" applyFont="1" applyFill="1" applyAlignment="1">
      <alignment vertical="center"/>
    </xf>
    <xf numFmtId="0" fontId="2" fillId="0" borderId="12" xfId="0" applyFont="1" applyBorder="1"/>
    <xf numFmtId="0" fontId="2" fillId="0" borderId="13" xfId="0" applyFont="1" applyBorder="1"/>
    <xf numFmtId="0" fontId="1" fillId="0" borderId="13" xfId="0" applyFont="1" applyBorder="1" applyAlignment="1">
      <alignment horizontal="center"/>
    </xf>
    <xf numFmtId="0" fontId="15" fillId="0" borderId="13" xfId="0" applyFont="1" applyBorder="1" applyAlignment="1">
      <alignment horizontal="right" vertical="center"/>
    </xf>
    <xf numFmtId="0" fontId="16" fillId="0" borderId="14" xfId="0" applyFont="1" applyBorder="1" applyAlignment="1">
      <alignment horizontal="right" vertical="center"/>
    </xf>
    <xf numFmtId="0" fontId="15" fillId="0" borderId="10" xfId="0" applyFont="1" applyBorder="1" applyAlignment="1">
      <alignment vertical="center"/>
    </xf>
    <xf numFmtId="0" fontId="15" fillId="0" borderId="0" xfId="0" applyFont="1" applyAlignment="1">
      <alignment vertical="center"/>
    </xf>
    <xf numFmtId="0" fontId="15" fillId="0" borderId="0" xfId="0" applyFont="1" applyAlignment="1">
      <alignment horizontal="center" vertical="center"/>
    </xf>
    <xf numFmtId="8" fontId="15" fillId="0" borderId="0" xfId="0" applyNumberFormat="1" applyFont="1" applyAlignment="1">
      <alignment horizontal="right" vertical="center"/>
    </xf>
    <xf numFmtId="168" fontId="15" fillId="0" borderId="0" xfId="0" applyNumberFormat="1" applyFont="1" applyAlignment="1">
      <alignment horizontal="right" vertical="center"/>
    </xf>
    <xf numFmtId="168" fontId="2" fillId="0" borderId="2" xfId="0" applyNumberFormat="1" applyFont="1" applyBorder="1"/>
    <xf numFmtId="168" fontId="15" fillId="0" borderId="1" xfId="0" applyNumberFormat="1" applyFont="1" applyBorder="1" applyAlignment="1">
      <alignment horizontal="right" vertical="center"/>
    </xf>
    <xf numFmtId="168" fontId="2" fillId="0" borderId="0" xfId="0" applyNumberFormat="1" applyFont="1"/>
    <xf numFmtId="168" fontId="15" fillId="0" borderId="2" xfId="0" applyNumberFormat="1" applyFont="1" applyBorder="1" applyAlignment="1">
      <alignment horizontal="right" vertical="center"/>
    </xf>
    <xf numFmtId="0" fontId="2" fillId="0" borderId="10" xfId="0" applyFont="1" applyBorder="1" applyAlignment="1">
      <alignment horizontal="center"/>
    </xf>
    <xf numFmtId="0" fontId="2" fillId="0" borderId="10" xfId="0" applyFont="1" applyBorder="1"/>
    <xf numFmtId="168" fontId="2" fillId="0" borderId="1" xfId="0" applyNumberFormat="1" applyFont="1" applyBorder="1"/>
    <xf numFmtId="168" fontId="2" fillId="0" borderId="3" xfId="0" applyNumberFormat="1" applyFont="1" applyBorder="1"/>
    <xf numFmtId="8" fontId="2" fillId="2" borderId="0" xfId="0" applyNumberFormat="1" applyFont="1" applyFill="1"/>
    <xf numFmtId="0" fontId="16" fillId="0" borderId="10" xfId="0" applyFont="1" applyBorder="1" applyAlignment="1">
      <alignment vertical="center"/>
    </xf>
    <xf numFmtId="168" fontId="16" fillId="0" borderId="2" xfId="0" applyNumberFormat="1" applyFont="1" applyBorder="1" applyAlignment="1">
      <alignment horizontal="right" vertical="center"/>
    </xf>
    <xf numFmtId="168" fontId="15" fillId="0" borderId="3" xfId="0" applyNumberFormat="1" applyFont="1" applyBorder="1" applyAlignment="1">
      <alignment horizontal="right" vertical="center"/>
    </xf>
    <xf numFmtId="0" fontId="2" fillId="0" borderId="11" xfId="0" applyFont="1" applyBorder="1"/>
    <xf numFmtId="0" fontId="2" fillId="0" borderId="1" xfId="0" applyFont="1" applyBorder="1" applyAlignment="1">
      <alignment horizontal="center"/>
    </xf>
    <xf numFmtId="6" fontId="2" fillId="0" borderId="3" xfId="0" applyNumberFormat="1" applyFont="1" applyBorder="1"/>
    <xf numFmtId="9" fontId="15" fillId="2" borderId="0" xfId="0" applyNumberFormat="1" applyFont="1" applyFill="1" applyAlignment="1">
      <alignment horizontal="right" vertical="center"/>
    </xf>
    <xf numFmtId="3" fontId="4" fillId="0" borderId="0" xfId="0" applyNumberFormat="1" applyFont="1" applyAlignment="1">
      <alignment horizontal="left"/>
    </xf>
    <xf numFmtId="9" fontId="15" fillId="0" borderId="0" xfId="0" applyNumberFormat="1" applyFont="1" applyAlignment="1">
      <alignment horizontal="right" vertical="center"/>
    </xf>
    <xf numFmtId="0" fontId="0" fillId="0" borderId="2" xfId="0" applyBorder="1" applyAlignment="1">
      <alignment wrapText="1"/>
    </xf>
    <xf numFmtId="3" fontId="5" fillId="0" borderId="1" xfId="0" applyNumberFormat="1" applyFont="1" applyBorder="1" applyAlignment="1">
      <alignment horizontal="center"/>
    </xf>
    <xf numFmtId="0" fontId="15" fillId="0" borderId="0" xfId="0" applyFont="1" applyAlignment="1">
      <alignment horizontal="right" vertical="center"/>
    </xf>
    <xf numFmtId="8" fontId="17" fillId="0" borderId="0" xfId="0" applyNumberFormat="1" applyFont="1" applyAlignment="1">
      <alignment horizontal="right" vertical="center"/>
    </xf>
    <xf numFmtId="9" fontId="15" fillId="0" borderId="0" xfId="0" applyNumberFormat="1" applyFont="1" applyAlignment="1">
      <alignment horizontal="center" vertical="center"/>
    </xf>
    <xf numFmtId="0" fontId="1" fillId="0" borderId="10" xfId="0" applyFont="1" applyBorder="1"/>
    <xf numFmtId="0" fontId="1" fillId="0" borderId="2" xfId="0" applyFont="1" applyBorder="1" applyAlignment="1">
      <alignment wrapText="1"/>
    </xf>
    <xf numFmtId="0" fontId="4" fillId="0" borderId="0" xfId="0" applyFont="1" applyAlignment="1">
      <alignment horizontal="center"/>
    </xf>
    <xf numFmtId="0" fontId="1" fillId="2" borderId="6" xfId="0" applyFont="1" applyFill="1" applyBorder="1"/>
    <xf numFmtId="0" fontId="2" fillId="0" borderId="6" xfId="0" applyFont="1" applyBorder="1" applyAlignment="1">
      <alignment vertical="top"/>
    </xf>
    <xf numFmtId="0" fontId="2" fillId="0" borderId="6" xfId="0" applyFont="1" applyBorder="1" applyAlignment="1">
      <alignment vertical="top" wrapText="1"/>
    </xf>
    <xf numFmtId="0" fontId="2" fillId="2" borderId="6" xfId="0" applyFont="1" applyFill="1" applyBorder="1" applyAlignment="1">
      <alignment vertical="top"/>
    </xf>
    <xf numFmtId="16" fontId="2" fillId="0" borderId="6" xfId="0" applyNumberFormat="1" applyFont="1" applyBorder="1"/>
    <xf numFmtId="0" fontId="2" fillId="2" borderId="6" xfId="0" applyFont="1" applyFill="1" applyBorder="1"/>
    <xf numFmtId="2" fontId="2" fillId="0" borderId="6" xfId="0" applyNumberFormat="1" applyFont="1" applyBorder="1"/>
    <xf numFmtId="3" fontId="1" fillId="0" borderId="6" xfId="0" applyNumberFormat="1" applyFont="1" applyBorder="1"/>
    <xf numFmtId="16" fontId="2" fillId="2" borderId="6" xfId="0" applyNumberFormat="1" applyFont="1" applyFill="1" applyBorder="1"/>
    <xf numFmtId="2" fontId="2" fillId="2" borderId="6" xfId="0" applyNumberFormat="1" applyFont="1" applyFill="1" applyBorder="1"/>
    <xf numFmtId="3" fontId="2" fillId="2" borderId="6" xfId="0" applyNumberFormat="1" applyFont="1" applyFill="1" applyBorder="1"/>
    <xf numFmtId="0" fontId="4" fillId="2" borderId="6" xfId="0" applyFont="1" applyFill="1" applyBorder="1"/>
    <xf numFmtId="3" fontId="2" fillId="0" borderId="6" xfId="0" applyNumberFormat="1" applyFont="1" applyBorder="1"/>
    <xf numFmtId="3" fontId="2" fillId="0" borderId="0" xfId="0" applyNumberFormat="1" applyFont="1" applyAlignment="1">
      <alignment horizontal="center"/>
    </xf>
    <xf numFmtId="0" fontId="4" fillId="0" borderId="2" xfId="0" applyFont="1" applyBorder="1"/>
    <xf numFmtId="0" fontId="4" fillId="0" borderId="6" xfId="0" applyFont="1" applyBorder="1"/>
    <xf numFmtId="0" fontId="4" fillId="0" borderId="4" xfId="0" applyFont="1" applyBorder="1"/>
    <xf numFmtId="0" fontId="18" fillId="0" borderId="0" xfId="0" applyFont="1"/>
    <xf numFmtId="0" fontId="2" fillId="0" borderId="0" xfId="0" applyFont="1" applyAlignment="1">
      <alignment horizontal="left" wrapText="1"/>
    </xf>
    <xf numFmtId="0" fontId="2" fillId="0" borderId="3" xfId="0" applyFont="1" applyBorder="1" applyAlignment="1">
      <alignment wrapText="1"/>
    </xf>
    <xf numFmtId="0" fontId="1" fillId="0" borderId="10" xfId="0" applyFont="1" applyBorder="1" applyAlignment="1">
      <alignment horizontal="left"/>
    </xf>
    <xf numFmtId="0" fontId="2" fillId="0" borderId="10" xfId="0" applyFont="1" applyBorder="1" applyAlignment="1">
      <alignment horizontal="left"/>
    </xf>
    <xf numFmtId="0" fontId="2" fillId="0" borderId="9" xfId="0" applyFont="1" applyBorder="1" applyAlignment="1">
      <alignment horizontal="center"/>
    </xf>
    <xf numFmtId="0" fontId="2" fillId="0" borderId="9" xfId="0" applyFont="1" applyBorder="1"/>
    <xf numFmtId="6" fontId="0" fillId="0" borderId="0" xfId="0" applyNumberFormat="1"/>
    <xf numFmtId="0" fontId="4" fillId="0" borderId="0" xfId="0" quotePrefix="1" applyFont="1" applyAlignment="1">
      <alignment horizontal="left"/>
    </xf>
    <xf numFmtId="0" fontId="0" fillId="0" borderId="0" xfId="0" applyAlignment="1">
      <alignment horizontal="center"/>
    </xf>
    <xf numFmtId="49" fontId="3" fillId="0" borderId="0" xfId="0" applyNumberFormat="1" applyFont="1" applyAlignment="1">
      <alignment horizontal="left"/>
    </xf>
    <xf numFmtId="0" fontId="0" fillId="0" borderId="12" xfId="0" applyBorder="1"/>
    <xf numFmtId="0" fontId="0" fillId="0" borderId="0" xfId="0" quotePrefix="1" applyAlignment="1">
      <alignment horizontal="center"/>
    </xf>
    <xf numFmtId="49" fontId="3" fillId="0" borderId="0" xfId="0" applyNumberFormat="1" applyFont="1" applyAlignment="1">
      <alignment horizontal="right"/>
    </xf>
    <xf numFmtId="0" fontId="0" fillId="0" borderId="11" xfId="0" applyBorder="1"/>
    <xf numFmtId="0" fontId="20" fillId="0" borderId="0" xfId="0" applyFont="1" applyAlignment="1">
      <alignment horizontal="center"/>
    </xf>
    <xf numFmtId="0" fontId="1" fillId="0" borderId="15" xfId="0" applyFont="1" applyBorder="1" applyAlignment="1">
      <alignment horizontal="center" wrapText="1"/>
    </xf>
    <xf numFmtId="49" fontId="1" fillId="0" borderId="4" xfId="0" applyNumberFormat="1" applyFont="1" applyBorder="1" applyAlignment="1">
      <alignment horizontal="left"/>
    </xf>
    <xf numFmtId="0" fontId="4" fillId="0" borderId="10" xfId="0" applyFont="1" applyBorder="1" applyAlignment="1">
      <alignment horizontal="center"/>
    </xf>
    <xf numFmtId="0" fontId="1" fillId="0" borderId="6" xfId="0" applyFont="1" applyBorder="1" applyAlignment="1">
      <alignment horizontal="right"/>
    </xf>
    <xf numFmtId="0" fontId="1" fillId="0" borderId="10" xfId="0" applyFont="1" applyBorder="1" applyAlignment="1">
      <alignment horizontal="right"/>
    </xf>
    <xf numFmtId="16" fontId="2" fillId="0" borderId="8" xfId="0" applyNumberFormat="1" applyFont="1" applyBorder="1"/>
    <xf numFmtId="0" fontId="2" fillId="0" borderId="6" xfId="0" applyFont="1" applyBorder="1" applyAlignment="1">
      <alignment horizontal="right"/>
    </xf>
    <xf numFmtId="0" fontId="2" fillId="0" borderId="10" xfId="0" applyFont="1" applyBorder="1" applyAlignment="1">
      <alignment horizontal="right"/>
    </xf>
    <xf numFmtId="0" fontId="4" fillId="0" borderId="10" xfId="0" applyFont="1" applyBorder="1" applyAlignment="1">
      <alignment horizontal="left"/>
    </xf>
    <xf numFmtId="3" fontId="2" fillId="0" borderId="8" xfId="0" applyNumberFormat="1" applyFont="1" applyBorder="1"/>
    <xf numFmtId="49" fontId="4" fillId="0" borderId="10" xfId="0" applyNumberFormat="1" applyFont="1" applyBorder="1" applyAlignment="1">
      <alignment horizontal="left"/>
    </xf>
    <xf numFmtId="9" fontId="2" fillId="0" borderId="8" xfId="1" applyFont="1" applyBorder="1"/>
    <xf numFmtId="0" fontId="15" fillId="0" borderId="4" xfId="0" applyFont="1" applyBorder="1"/>
    <xf numFmtId="2" fontId="2" fillId="0" borderId="0" xfId="0" applyNumberFormat="1" applyFont="1"/>
    <xf numFmtId="2" fontId="2" fillId="0" borderId="2" xfId="0" applyNumberFormat="1" applyFont="1" applyBorder="1"/>
    <xf numFmtId="0" fontId="15" fillId="0" borderId="4" xfId="0" applyFont="1" applyBorder="1" applyAlignment="1">
      <alignment vertical="center"/>
    </xf>
    <xf numFmtId="16" fontId="18" fillId="0" borderId="0" xfId="0" quotePrefix="1" applyNumberFormat="1" applyFont="1"/>
    <xf numFmtId="2" fontId="2" fillId="0" borderId="1" xfId="0" applyNumberFormat="1" applyFont="1" applyBorder="1"/>
    <xf numFmtId="2" fontId="2" fillId="0" borderId="3" xfId="0" applyNumberFormat="1" applyFont="1" applyBorder="1"/>
    <xf numFmtId="49" fontId="3" fillId="0" borderId="4" xfId="0" applyNumberFormat="1" applyFont="1" applyBorder="1" applyAlignment="1">
      <alignment horizontal="left"/>
    </xf>
    <xf numFmtId="0" fontId="4" fillId="0" borderId="9" xfId="0" applyFont="1" applyBorder="1" applyAlignment="1">
      <alignment horizontal="center"/>
    </xf>
    <xf numFmtId="49" fontId="2" fillId="0" borderId="4" xfId="0" applyNumberFormat="1" applyFont="1" applyBorder="1" applyAlignment="1">
      <alignment horizontal="left"/>
    </xf>
    <xf numFmtId="0" fontId="3" fillId="0" borderId="2" xfId="0" applyFont="1" applyBorder="1"/>
    <xf numFmtId="0" fontId="2" fillId="0" borderId="10" xfId="0" applyFont="1" applyBorder="1" applyAlignment="1">
      <alignment horizontal="left" vertical="center"/>
    </xf>
    <xf numFmtId="0" fontId="22" fillId="0" borderId="11" xfId="0" applyFont="1" applyBorder="1" applyAlignment="1">
      <alignment horizontal="left" vertical="center"/>
    </xf>
    <xf numFmtId="0" fontId="22" fillId="0" borderId="1" xfId="0" applyFont="1" applyBorder="1" applyAlignment="1">
      <alignment horizontal="left"/>
    </xf>
    <xf numFmtId="49" fontId="4" fillId="0" borderId="1" xfId="0" applyNumberFormat="1" applyFont="1" applyBorder="1" applyAlignment="1">
      <alignment horizontal="left"/>
    </xf>
    <xf numFmtId="0" fontId="2" fillId="0" borderId="0" xfId="0" applyFont="1" applyAlignment="1">
      <alignment horizontal="left"/>
    </xf>
    <xf numFmtId="3" fontId="13" fillId="0" borderId="0" xfId="0" applyNumberFormat="1" applyFont="1" applyAlignment="1">
      <alignment horizontal="left"/>
    </xf>
    <xf numFmtId="0" fontId="0" fillId="0" borderId="4" xfId="0" applyBorder="1" applyAlignment="1">
      <alignment wrapText="1"/>
    </xf>
    <xf numFmtId="0" fontId="2" fillId="0" borderId="10" xfId="0" applyFont="1" applyBorder="1" applyAlignment="1">
      <alignment horizontal="left" wrapText="1"/>
    </xf>
    <xf numFmtId="0" fontId="2" fillId="0" borderId="2" xfId="0" applyFont="1" applyBorder="1" applyAlignment="1">
      <alignment horizontal="left" wrapText="1"/>
    </xf>
    <xf numFmtId="0" fontId="22" fillId="0" borderId="10" xfId="0" applyFont="1" applyBorder="1" applyAlignment="1">
      <alignment horizontal="left" vertical="center"/>
    </xf>
    <xf numFmtId="0" fontId="7" fillId="0" borderId="9" xfId="0" applyFont="1" applyBorder="1"/>
    <xf numFmtId="0" fontId="1" fillId="0" borderId="13" xfId="0" applyFont="1" applyBorder="1"/>
    <xf numFmtId="3" fontId="2" fillId="2" borderId="0" xfId="0" applyNumberFormat="1" applyFont="1" applyFill="1"/>
    <xf numFmtId="165" fontId="0" fillId="0" borderId="0" xfId="0" applyNumberFormat="1"/>
    <xf numFmtId="0" fontId="1" fillId="0" borderId="0" xfId="0" applyFont="1" applyAlignment="1">
      <alignment horizontal="right"/>
    </xf>
    <xf numFmtId="0" fontId="15" fillId="0" borderId="10" xfId="0" applyFont="1" applyBorder="1"/>
    <xf numFmtId="166" fontId="2" fillId="0" borderId="0" xfId="0" applyNumberFormat="1" applyFont="1"/>
    <xf numFmtId="0" fontId="2" fillId="0" borderId="0" xfId="0" applyFont="1" applyAlignment="1">
      <alignment horizontal="right"/>
    </xf>
    <xf numFmtId="6" fontId="2" fillId="0" borderId="0" xfId="0" applyNumberFormat="1" applyFont="1" applyAlignment="1">
      <alignment horizontal="right"/>
    </xf>
    <xf numFmtId="167" fontId="2" fillId="0" borderId="0" xfId="0" applyNumberFormat="1" applyFont="1"/>
    <xf numFmtId="49" fontId="1" fillId="0" borderId="0" xfId="0" applyNumberFormat="1" applyFont="1"/>
    <xf numFmtId="0" fontId="22" fillId="0" borderId="0" xfId="0" applyFont="1" applyAlignment="1">
      <alignment horizontal="left" vertical="center"/>
    </xf>
    <xf numFmtId="0" fontId="2" fillId="0" borderId="0" xfId="0" applyFont="1" applyAlignment="1">
      <alignment horizontal="left" vertical="center"/>
    </xf>
    <xf numFmtId="3" fontId="2" fillId="0" borderId="0" xfId="0" applyNumberFormat="1" applyFont="1" applyAlignment="1">
      <alignment horizontal="right"/>
    </xf>
    <xf numFmtId="3" fontId="1" fillId="0" borderId="0" xfId="0" applyNumberFormat="1" applyFont="1" applyAlignment="1">
      <alignment horizontal="center"/>
    </xf>
    <xf numFmtId="0" fontId="15" fillId="0" borderId="0" xfId="0" applyFont="1"/>
    <xf numFmtId="0" fontId="2" fillId="0" borderId="10" xfId="0" applyFont="1" applyBorder="1" applyAlignment="1">
      <alignment vertical="top" wrapText="1"/>
    </xf>
    <xf numFmtId="0" fontId="13" fillId="0" borderId="0" xfId="0" applyFont="1" applyAlignment="1">
      <alignment horizontal="center"/>
    </xf>
    <xf numFmtId="0" fontId="1" fillId="0" borderId="10" xfId="0" applyFont="1" applyBorder="1" applyAlignment="1">
      <alignment horizontal="center" wrapText="1"/>
    </xf>
    <xf numFmtId="0" fontId="13" fillId="0" borderId="10" xfId="0" applyFont="1" applyBorder="1" applyAlignment="1">
      <alignment horizontal="center"/>
    </xf>
    <xf numFmtId="0" fontId="1" fillId="0" borderId="9" xfId="0" applyFont="1" applyBorder="1"/>
    <xf numFmtId="0" fontId="2" fillId="0" borderId="9" xfId="0" quotePrefix="1" applyFont="1" applyBorder="1"/>
    <xf numFmtId="0" fontId="13" fillId="0" borderId="1" xfId="0" applyFont="1" applyBorder="1" applyAlignment="1">
      <alignment horizontal="center"/>
    </xf>
    <xf numFmtId="0" fontId="2" fillId="0" borderId="4" xfId="0" applyFont="1" applyBorder="1" applyAlignment="1">
      <alignment horizontal="left" vertical="top" wrapText="1"/>
    </xf>
    <xf numFmtId="3" fontId="2" fillId="0" borderId="0" xfId="0" quotePrefix="1" applyNumberFormat="1" applyFont="1"/>
    <xf numFmtId="0" fontId="1" fillId="0" borderId="15" xfId="0" applyFont="1" applyBorder="1"/>
    <xf numFmtId="0" fontId="1" fillId="0" borderId="8" xfId="0" applyFont="1" applyBorder="1" applyAlignment="1">
      <alignment wrapText="1"/>
    </xf>
    <xf numFmtId="0" fontId="23" fillId="0" borderId="0" xfId="0" applyFont="1" applyAlignment="1">
      <alignment wrapText="1"/>
    </xf>
    <xf numFmtId="0" fontId="24" fillId="0" borderId="0" xfId="0" applyFont="1"/>
    <xf numFmtId="0" fontId="24" fillId="0" borderId="0" xfId="0" applyFont="1" applyAlignment="1">
      <alignment horizontal="left" wrapText="1"/>
    </xf>
    <xf numFmtId="0" fontId="24" fillId="0" borderId="0" xfId="0" applyFont="1" applyAlignment="1">
      <alignment wrapText="1"/>
    </xf>
    <xf numFmtId="49" fontId="23" fillId="0" borderId="0" xfId="0" applyNumberFormat="1" applyFont="1" applyAlignment="1">
      <alignment wrapText="1"/>
    </xf>
    <xf numFmtId="0" fontId="24" fillId="0" borderId="0" xfId="0" quotePrefix="1" applyFont="1" applyAlignment="1">
      <alignment wrapText="1"/>
    </xf>
    <xf numFmtId="0" fontId="24" fillId="0" borderId="0" xfId="0" applyFont="1" applyAlignment="1">
      <alignment vertical="top" wrapText="1"/>
    </xf>
    <xf numFmtId="0" fontId="23" fillId="0" borderId="0" xfId="0" applyFont="1"/>
    <xf numFmtId="0" fontId="25" fillId="0" borderId="0" xfId="0" applyFont="1" applyAlignment="1">
      <alignment wrapText="1"/>
    </xf>
    <xf numFmtId="0" fontId="25" fillId="0" borderId="0" xfId="0" applyFont="1"/>
    <xf numFmtId="164" fontId="2" fillId="0" borderId="1" xfId="0" applyNumberFormat="1" applyFont="1" applyBorder="1"/>
    <xf numFmtId="49" fontId="4" fillId="0" borderId="4" xfId="0" applyNumberFormat="1" applyFont="1" applyBorder="1" applyAlignment="1">
      <alignment horizontal="center"/>
    </xf>
    <xf numFmtId="49" fontId="21" fillId="0" borderId="4" xfId="0" applyNumberFormat="1" applyFont="1" applyBorder="1" applyAlignment="1">
      <alignment horizontal="left"/>
    </xf>
    <xf numFmtId="0" fontId="2" fillId="0" borderId="13" xfId="0" applyFont="1" applyBorder="1" applyAlignment="1">
      <alignment wrapText="1"/>
    </xf>
    <xf numFmtId="0" fontId="2" fillId="0" borderId="14" xfId="0" applyFont="1" applyBorder="1" applyAlignment="1">
      <alignment wrapText="1"/>
    </xf>
    <xf numFmtId="0" fontId="26" fillId="0" borderId="0" xfId="0" applyFont="1"/>
    <xf numFmtId="0" fontId="24" fillId="0" borderId="0" xfId="0" applyFont="1" applyAlignment="1">
      <alignment horizontal="left" wrapText="1"/>
    </xf>
    <xf numFmtId="0" fontId="24" fillId="0" borderId="0" xfId="0" applyFont="1" applyAlignment="1">
      <alignment horizontal="left" vertical="top" wrapText="1"/>
    </xf>
    <xf numFmtId="0" fontId="7" fillId="0" borderId="4" xfId="0" applyFont="1" applyBorder="1" applyAlignment="1">
      <alignment horizontal="left" wrapText="1"/>
    </xf>
    <xf numFmtId="0" fontId="7" fillId="0" borderId="4" xfId="0" applyFont="1" applyBorder="1" applyAlignment="1">
      <alignment horizontal="left" vertical="top" wrapText="1"/>
    </xf>
    <xf numFmtId="0" fontId="2" fillId="0" borderId="9" xfId="0" applyFont="1" applyBorder="1" applyAlignment="1">
      <alignment horizontal="left" wrapText="1"/>
    </xf>
    <xf numFmtId="0" fontId="2" fillId="0" borderId="4" xfId="0" applyFont="1" applyBorder="1" applyAlignment="1">
      <alignment horizontal="left" wrapText="1"/>
    </xf>
    <xf numFmtId="0" fontId="2" fillId="0" borderId="9" xfId="0" applyFont="1" applyBorder="1" applyAlignment="1">
      <alignment wrapText="1"/>
    </xf>
    <xf numFmtId="0" fontId="0" fillId="0" borderId="4" xfId="0" applyBorder="1" applyAlignment="1">
      <alignment wrapText="1"/>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1" fillId="3" borderId="10" xfId="0" applyFont="1" applyFill="1" applyBorder="1" applyAlignment="1">
      <alignment horizontal="left" vertical="center" wrapText="1"/>
    </xf>
    <xf numFmtId="0" fontId="21" fillId="3" borderId="0" xfId="0" applyFont="1" applyFill="1" applyAlignment="1">
      <alignment horizontal="left" vertical="center" wrapText="1"/>
    </xf>
    <xf numFmtId="0" fontId="2" fillId="0" borderId="4" xfId="0" applyFont="1" applyBorder="1" applyAlignment="1">
      <alignment wrapText="1"/>
    </xf>
    <xf numFmtId="49" fontId="4" fillId="0" borderId="10" xfId="0" applyNumberFormat="1" applyFont="1" applyBorder="1" applyAlignment="1">
      <alignment horizontal="center" vertical="center"/>
    </xf>
    <xf numFmtId="49" fontId="0" fillId="0" borderId="10" xfId="0" applyNumberFormat="1" applyBorder="1" applyAlignment="1">
      <alignment horizontal="center" vertical="center"/>
    </xf>
    <xf numFmtId="0" fontId="2" fillId="0" borderId="4" xfId="0" applyFont="1" applyBorder="1" applyAlignment="1">
      <alignment vertical="center" wrapText="1"/>
    </xf>
    <xf numFmtId="0" fontId="0" fillId="0" borderId="4" xfId="0" applyBorder="1" applyAlignment="1">
      <alignment vertical="center" wrapText="1"/>
    </xf>
    <xf numFmtId="0" fontId="2" fillId="0" borderId="4" xfId="0" applyFont="1" applyBorder="1" applyAlignment="1">
      <alignment horizontal="left" vertical="center" wrapText="1"/>
    </xf>
    <xf numFmtId="0" fontId="2" fillId="0" borderId="1" xfId="0" applyFont="1" applyBorder="1" applyAlignment="1">
      <alignment horizontal="left" wrapText="1"/>
    </xf>
    <xf numFmtId="0" fontId="1" fillId="0" borderId="6" xfId="0" applyFont="1" applyBorder="1" applyAlignment="1">
      <alignment horizontal="center"/>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2" xfId="0" applyFont="1" applyBorder="1" applyAlignment="1">
      <alignment horizontal="left" vertical="top" wrapText="1"/>
    </xf>
    <xf numFmtId="3" fontId="4" fillId="0" borderId="0" xfId="0" applyNumberFormat="1" applyFont="1" applyAlignment="1">
      <alignment horizontal="center" vertical="center"/>
    </xf>
    <xf numFmtId="0" fontId="4" fillId="0" borderId="0" xfId="0" quotePrefix="1" applyFont="1" applyAlignment="1">
      <alignment horizontal="center" vertical="center"/>
    </xf>
    <xf numFmtId="0" fontId="0" fillId="0" borderId="0" xfId="0" applyAlignment="1">
      <alignment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27516</xdr:colOff>
      <xdr:row>19</xdr:row>
      <xdr:rowOff>88900</xdr:rowOff>
    </xdr:from>
    <xdr:to>
      <xdr:col>4</xdr:col>
      <xdr:colOff>114300</xdr:colOff>
      <xdr:row>20</xdr:row>
      <xdr:rowOff>76200</xdr:rowOff>
    </xdr:to>
    <xdr:sp macro="" textlink="">
      <xdr:nvSpPr>
        <xdr:cNvPr id="2" name="Left Brace 1">
          <a:extLst>
            <a:ext uri="{FF2B5EF4-FFF2-40B4-BE49-F238E27FC236}">
              <a16:creationId xmlns:a16="http://schemas.microsoft.com/office/drawing/2014/main" id="{8F59CFD5-5B18-40B5-A81A-28AD190C33B6}"/>
            </a:ext>
          </a:extLst>
        </xdr:cNvPr>
        <xdr:cNvSpPr/>
      </xdr:nvSpPr>
      <xdr:spPr>
        <a:xfrm flipH="1">
          <a:off x="5596466" y="3479800"/>
          <a:ext cx="86784" cy="165100"/>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4</xdr:col>
      <xdr:colOff>6350</xdr:colOff>
      <xdr:row>21</xdr:row>
      <xdr:rowOff>114300</xdr:rowOff>
    </xdr:from>
    <xdr:to>
      <xdr:col>4</xdr:col>
      <xdr:colOff>93134</xdr:colOff>
      <xdr:row>22</xdr:row>
      <xdr:rowOff>101600</xdr:rowOff>
    </xdr:to>
    <xdr:sp macro="" textlink="">
      <xdr:nvSpPr>
        <xdr:cNvPr id="3" name="Left Brace 2">
          <a:extLst>
            <a:ext uri="{FF2B5EF4-FFF2-40B4-BE49-F238E27FC236}">
              <a16:creationId xmlns:a16="http://schemas.microsoft.com/office/drawing/2014/main" id="{DF20B6DF-F734-4F8A-90C9-9A5CF1AA2FFB}"/>
            </a:ext>
          </a:extLst>
        </xdr:cNvPr>
        <xdr:cNvSpPr/>
      </xdr:nvSpPr>
      <xdr:spPr>
        <a:xfrm flipH="1">
          <a:off x="5575300" y="3860800"/>
          <a:ext cx="86784" cy="165100"/>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15875</xdr:colOff>
      <xdr:row>10</xdr:row>
      <xdr:rowOff>111125</xdr:rowOff>
    </xdr:from>
    <xdr:to>
      <xdr:col>7</xdr:col>
      <xdr:colOff>136525</xdr:colOff>
      <xdr:row>11</xdr:row>
      <xdr:rowOff>111125</xdr:rowOff>
    </xdr:to>
    <xdr:sp macro="" textlink="">
      <xdr:nvSpPr>
        <xdr:cNvPr id="2" name="Right Brace 1">
          <a:extLst>
            <a:ext uri="{FF2B5EF4-FFF2-40B4-BE49-F238E27FC236}">
              <a16:creationId xmlns:a16="http://schemas.microsoft.com/office/drawing/2014/main" id="{42EF391C-48F9-444F-A3D4-C3994279CB68}"/>
            </a:ext>
          </a:extLst>
        </xdr:cNvPr>
        <xdr:cNvSpPr/>
      </xdr:nvSpPr>
      <xdr:spPr>
        <a:xfrm>
          <a:off x="5006975" y="2206625"/>
          <a:ext cx="120650" cy="2095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2638425</xdr:colOff>
      <xdr:row>4</xdr:row>
      <xdr:rowOff>123825</xdr:rowOff>
    </xdr:from>
    <xdr:to>
      <xdr:col>3</xdr:col>
      <xdr:colOff>95250</xdr:colOff>
      <xdr:row>5</xdr:row>
      <xdr:rowOff>133350</xdr:rowOff>
    </xdr:to>
    <xdr:sp macro="" textlink="">
      <xdr:nvSpPr>
        <xdr:cNvPr id="2" name="Left Brace 1">
          <a:extLst>
            <a:ext uri="{FF2B5EF4-FFF2-40B4-BE49-F238E27FC236}">
              <a16:creationId xmlns:a16="http://schemas.microsoft.com/office/drawing/2014/main" id="{40E229BB-0564-286F-D76C-F58F42272D64}"/>
            </a:ext>
          </a:extLst>
        </xdr:cNvPr>
        <xdr:cNvSpPr/>
      </xdr:nvSpPr>
      <xdr:spPr>
        <a:xfrm>
          <a:off x="3457575" y="828675"/>
          <a:ext cx="161925" cy="219075"/>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2</xdr:col>
      <xdr:colOff>2638425</xdr:colOff>
      <xdr:row>6</xdr:row>
      <xdr:rowOff>95250</xdr:rowOff>
    </xdr:from>
    <xdr:to>
      <xdr:col>3</xdr:col>
      <xdr:colOff>95250</xdr:colOff>
      <xdr:row>7</xdr:row>
      <xdr:rowOff>104775</xdr:rowOff>
    </xdr:to>
    <xdr:sp macro="" textlink="">
      <xdr:nvSpPr>
        <xdr:cNvPr id="3" name="Left Brace 2">
          <a:extLst>
            <a:ext uri="{FF2B5EF4-FFF2-40B4-BE49-F238E27FC236}">
              <a16:creationId xmlns:a16="http://schemas.microsoft.com/office/drawing/2014/main" id="{D6209EC7-378F-420A-84DE-8FE2CB2D09D0}"/>
            </a:ext>
          </a:extLst>
        </xdr:cNvPr>
        <xdr:cNvSpPr/>
      </xdr:nvSpPr>
      <xdr:spPr>
        <a:xfrm>
          <a:off x="3457575" y="1219200"/>
          <a:ext cx="161925" cy="219075"/>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2</xdr:col>
      <xdr:colOff>2628900</xdr:colOff>
      <xdr:row>8</xdr:row>
      <xdr:rowOff>114300</xdr:rowOff>
    </xdr:from>
    <xdr:to>
      <xdr:col>3</xdr:col>
      <xdr:colOff>85725</xdr:colOff>
      <xdr:row>9</xdr:row>
      <xdr:rowOff>123825</xdr:rowOff>
    </xdr:to>
    <xdr:sp macro="" textlink="">
      <xdr:nvSpPr>
        <xdr:cNvPr id="4" name="Left Brace 3">
          <a:extLst>
            <a:ext uri="{FF2B5EF4-FFF2-40B4-BE49-F238E27FC236}">
              <a16:creationId xmlns:a16="http://schemas.microsoft.com/office/drawing/2014/main" id="{DCE76991-1928-4015-A6EF-DEB58254F102}"/>
            </a:ext>
          </a:extLst>
        </xdr:cNvPr>
        <xdr:cNvSpPr/>
      </xdr:nvSpPr>
      <xdr:spPr>
        <a:xfrm>
          <a:off x="3448050" y="1657350"/>
          <a:ext cx="161925" cy="219075"/>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2</xdr:col>
      <xdr:colOff>2619375</xdr:colOff>
      <xdr:row>10</xdr:row>
      <xdr:rowOff>104775</xdr:rowOff>
    </xdr:from>
    <xdr:to>
      <xdr:col>3</xdr:col>
      <xdr:colOff>76200</xdr:colOff>
      <xdr:row>11</xdr:row>
      <xdr:rowOff>114300</xdr:rowOff>
    </xdr:to>
    <xdr:sp macro="" textlink="">
      <xdr:nvSpPr>
        <xdr:cNvPr id="5" name="Left Brace 4">
          <a:extLst>
            <a:ext uri="{FF2B5EF4-FFF2-40B4-BE49-F238E27FC236}">
              <a16:creationId xmlns:a16="http://schemas.microsoft.com/office/drawing/2014/main" id="{1C2DF4D4-3208-486F-9A6F-299464431CF0}"/>
            </a:ext>
          </a:extLst>
        </xdr:cNvPr>
        <xdr:cNvSpPr/>
      </xdr:nvSpPr>
      <xdr:spPr>
        <a:xfrm>
          <a:off x="3438525" y="2066925"/>
          <a:ext cx="161925" cy="219075"/>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2</xdr:col>
      <xdr:colOff>2606040</xdr:colOff>
      <xdr:row>12</xdr:row>
      <xdr:rowOff>91440</xdr:rowOff>
    </xdr:from>
    <xdr:to>
      <xdr:col>3</xdr:col>
      <xdr:colOff>62865</xdr:colOff>
      <xdr:row>13</xdr:row>
      <xdr:rowOff>100965</xdr:rowOff>
    </xdr:to>
    <xdr:sp macro="" textlink="">
      <xdr:nvSpPr>
        <xdr:cNvPr id="6" name="Left Brace 5">
          <a:extLst>
            <a:ext uri="{FF2B5EF4-FFF2-40B4-BE49-F238E27FC236}">
              <a16:creationId xmlns:a16="http://schemas.microsoft.com/office/drawing/2014/main" id="{5CE3E21D-EDFF-4F6E-AC48-E9C373FD222D}"/>
            </a:ext>
          </a:extLst>
        </xdr:cNvPr>
        <xdr:cNvSpPr/>
      </xdr:nvSpPr>
      <xdr:spPr>
        <a:xfrm>
          <a:off x="3444240" y="2179320"/>
          <a:ext cx="238125" cy="192405"/>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307181</xdr:colOff>
      <xdr:row>39</xdr:row>
      <xdr:rowOff>83344</xdr:rowOff>
    </xdr:from>
    <xdr:to>
      <xdr:col>14</xdr:col>
      <xdr:colOff>238125</xdr:colOff>
      <xdr:row>40</xdr:row>
      <xdr:rowOff>57150</xdr:rowOff>
    </xdr:to>
    <xdr:sp macro="" textlink="">
      <xdr:nvSpPr>
        <xdr:cNvPr id="2" name="Left Brace 1">
          <a:extLst>
            <a:ext uri="{FF2B5EF4-FFF2-40B4-BE49-F238E27FC236}">
              <a16:creationId xmlns:a16="http://schemas.microsoft.com/office/drawing/2014/main" id="{E0291C96-7882-4887-9593-3F3363297FE8}"/>
            </a:ext>
          </a:extLst>
        </xdr:cNvPr>
        <xdr:cNvSpPr/>
      </xdr:nvSpPr>
      <xdr:spPr>
        <a:xfrm rot="5400000">
          <a:off x="7038975" y="6648450"/>
          <a:ext cx="183356" cy="711994"/>
        </a:xfrm>
        <a:prstGeom prst="leftBrac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B100-A2E2-4E99-87F4-440FFDA35D5E}">
  <dimension ref="A1:A104"/>
  <sheetViews>
    <sheetView tabSelected="1" zoomScaleNormal="100" workbookViewId="0">
      <selection sqref="A1:A104"/>
    </sheetView>
  </sheetViews>
  <sheetFormatPr defaultColWidth="143.109375" defaultRowHeight="16.2"/>
  <cols>
    <col min="1" max="1" width="147.109375" style="256" customWidth="1"/>
    <col min="2" max="16384" width="143.109375" style="256"/>
  </cols>
  <sheetData>
    <row r="1" spans="1:1">
      <c r="A1" s="255" t="s">
        <v>0</v>
      </c>
    </row>
    <row r="2" spans="1:1">
      <c r="A2" s="255"/>
    </row>
    <row r="3" spans="1:1">
      <c r="A3" s="255" t="s">
        <v>1</v>
      </c>
    </row>
    <row r="4" spans="1:1" ht="15.75" customHeight="1">
      <c r="A4" s="271" t="s">
        <v>459</v>
      </c>
    </row>
    <row r="5" spans="1:1">
      <c r="A5" s="271"/>
    </row>
    <row r="6" spans="1:1">
      <c r="A6" s="271"/>
    </row>
    <row r="7" spans="1:1">
      <c r="A7" s="271"/>
    </row>
    <row r="8" spans="1:1" ht="10.8" customHeight="1">
      <c r="A8" s="257"/>
    </row>
    <row r="9" spans="1:1">
      <c r="A9" s="255" t="s">
        <v>2</v>
      </c>
    </row>
    <row r="10" spans="1:1">
      <c r="A10" s="258" t="s">
        <v>442</v>
      </c>
    </row>
    <row r="11" spans="1:1" ht="9.6" customHeight="1">
      <c r="A11" s="258"/>
    </row>
    <row r="12" spans="1:1" ht="21" customHeight="1">
      <c r="A12" s="259" t="s">
        <v>3</v>
      </c>
    </row>
    <row r="13" spans="1:1" ht="48.6">
      <c r="A13" s="258" t="s">
        <v>443</v>
      </c>
    </row>
    <row r="14" spans="1:1">
      <c r="A14" s="258"/>
    </row>
    <row r="15" spans="1:1">
      <c r="A15" s="258" t="s">
        <v>440</v>
      </c>
    </row>
    <row r="16" spans="1:1">
      <c r="A16" s="258" t="s">
        <v>4</v>
      </c>
    </row>
    <row r="17" spans="1:1" ht="32.4">
      <c r="A17" s="258" t="s">
        <v>5</v>
      </c>
    </row>
    <row r="18" spans="1:1">
      <c r="A18" s="258" t="s">
        <v>6</v>
      </c>
    </row>
    <row r="19" spans="1:1" ht="4.5" customHeight="1">
      <c r="A19" s="258"/>
    </row>
    <row r="20" spans="1:1" ht="32.4">
      <c r="A20" s="258" t="s">
        <v>444</v>
      </c>
    </row>
    <row r="21" spans="1:1">
      <c r="A21" s="258" t="s">
        <v>7</v>
      </c>
    </row>
    <row r="22" spans="1:1" ht="31.5" customHeight="1">
      <c r="A22" s="258" t="s">
        <v>8</v>
      </c>
    </row>
    <row r="23" spans="1:1">
      <c r="A23" s="258"/>
    </row>
    <row r="24" spans="1:1">
      <c r="A24" s="258" t="s">
        <v>445</v>
      </c>
    </row>
    <row r="25" spans="1:1">
      <c r="A25" s="258"/>
    </row>
    <row r="26" spans="1:1">
      <c r="A26" s="255" t="s">
        <v>9</v>
      </c>
    </row>
    <row r="27" spans="1:1" ht="18" customHeight="1">
      <c r="A27" s="258" t="s">
        <v>10</v>
      </c>
    </row>
    <row r="28" spans="1:1" ht="6.6" customHeight="1">
      <c r="A28" s="258"/>
    </row>
    <row r="29" spans="1:1" ht="18.45" customHeight="1">
      <c r="A29" s="258" t="s">
        <v>11</v>
      </c>
    </row>
    <row r="30" spans="1:1" ht="19.95" customHeight="1">
      <c r="A30" s="258" t="s">
        <v>12</v>
      </c>
    </row>
    <row r="31" spans="1:1" ht="6" customHeight="1">
      <c r="A31" s="258"/>
    </row>
    <row r="32" spans="1:1" ht="32.4">
      <c r="A32" s="258" t="s">
        <v>13</v>
      </c>
    </row>
    <row r="33" spans="1:1" ht="6" customHeight="1">
      <c r="A33" s="258"/>
    </row>
    <row r="34" spans="1:1">
      <c r="A34" s="258" t="s">
        <v>14</v>
      </c>
    </row>
    <row r="35" spans="1:1">
      <c r="A35" s="258"/>
    </row>
    <row r="36" spans="1:1">
      <c r="A36" s="255" t="s">
        <v>446</v>
      </c>
    </row>
    <row r="37" spans="1:1">
      <c r="A37" s="260" t="s">
        <v>15</v>
      </c>
    </row>
    <row r="38" spans="1:1" ht="32.4">
      <c r="A38" s="260" t="s">
        <v>16</v>
      </c>
    </row>
    <row r="39" spans="1:1">
      <c r="A39" s="260" t="s">
        <v>17</v>
      </c>
    </row>
    <row r="40" spans="1:1" ht="8.1" customHeight="1">
      <c r="A40" s="258"/>
    </row>
    <row r="41" spans="1:1">
      <c r="A41" s="260" t="s">
        <v>18</v>
      </c>
    </row>
    <row r="42" spans="1:1" ht="8.1" customHeight="1">
      <c r="A42" s="258"/>
    </row>
    <row r="43" spans="1:1">
      <c r="A43" s="260" t="s">
        <v>447</v>
      </c>
    </row>
    <row r="44" spans="1:1" ht="8.1" customHeight="1">
      <c r="A44" s="260"/>
    </row>
    <row r="45" spans="1:1" ht="32.4">
      <c r="A45" s="260" t="s">
        <v>448</v>
      </c>
    </row>
    <row r="46" spans="1:1" ht="10.5" customHeight="1">
      <c r="A46" s="260"/>
    </row>
    <row r="47" spans="1:1" ht="16.5" customHeight="1">
      <c r="A47" s="260" t="s">
        <v>449</v>
      </c>
    </row>
    <row r="48" spans="1:1" ht="8.5500000000000007" customHeight="1">
      <c r="A48" s="260"/>
    </row>
    <row r="49" spans="1:1">
      <c r="A49" s="260" t="s">
        <v>450</v>
      </c>
    </row>
    <row r="50" spans="1:1" ht="7.05" customHeight="1">
      <c r="A50" s="260"/>
    </row>
    <row r="51" spans="1:1">
      <c r="A51" s="260" t="s">
        <v>451</v>
      </c>
    </row>
    <row r="52" spans="1:1" ht="7.5" customHeight="1">
      <c r="A52" s="260"/>
    </row>
    <row r="53" spans="1:1" ht="15.6" customHeight="1">
      <c r="A53" s="258" t="s">
        <v>452</v>
      </c>
    </row>
    <row r="54" spans="1:1" ht="7.5" customHeight="1">
      <c r="A54" s="258"/>
    </row>
    <row r="55" spans="1:1">
      <c r="A55" s="258" t="s">
        <v>19</v>
      </c>
    </row>
    <row r="56" spans="1:1">
      <c r="A56" s="257"/>
    </row>
    <row r="57" spans="1:1">
      <c r="A57" s="255" t="s">
        <v>20</v>
      </c>
    </row>
    <row r="58" spans="1:1" ht="0.6" customHeight="1">
      <c r="A58" s="271" t="s">
        <v>453</v>
      </c>
    </row>
    <row r="59" spans="1:1" ht="15" customHeight="1">
      <c r="A59" s="271"/>
    </row>
    <row r="60" spans="1:1">
      <c r="A60" s="258"/>
    </row>
    <row r="61" spans="1:1" ht="15" customHeight="1">
      <c r="A61" s="255" t="s">
        <v>21</v>
      </c>
    </row>
    <row r="62" spans="1:1" ht="16.5" customHeight="1">
      <c r="A62" s="271" t="s">
        <v>454</v>
      </c>
    </row>
    <row r="63" spans="1:1">
      <c r="A63" s="271"/>
    </row>
    <row r="64" spans="1:1">
      <c r="A64" s="271"/>
    </row>
    <row r="65" spans="1:1" ht="42.75" customHeight="1">
      <c r="A65" s="271"/>
    </row>
    <row r="66" spans="1:1">
      <c r="A66" s="258"/>
    </row>
    <row r="67" spans="1:1">
      <c r="A67" s="255" t="s">
        <v>22</v>
      </c>
    </row>
    <row r="68" spans="1:1" ht="14.55" customHeight="1">
      <c r="A68" s="271" t="s">
        <v>455</v>
      </c>
    </row>
    <row r="69" spans="1:1" ht="35.549999999999997" customHeight="1">
      <c r="A69" s="271"/>
    </row>
    <row r="70" spans="1:1">
      <c r="A70" s="258"/>
    </row>
    <row r="71" spans="1:1">
      <c r="A71" s="255" t="s">
        <v>23</v>
      </c>
    </row>
    <row r="72" spans="1:1" ht="16.5" customHeight="1">
      <c r="A72" s="261" t="s">
        <v>24</v>
      </c>
    </row>
    <row r="73" spans="1:1">
      <c r="A73" s="261"/>
    </row>
    <row r="74" spans="1:1">
      <c r="A74" s="255" t="s">
        <v>25</v>
      </c>
    </row>
    <row r="75" spans="1:1" ht="16.5" customHeight="1">
      <c r="A75" s="272" t="s">
        <v>26</v>
      </c>
    </row>
    <row r="76" spans="1:1">
      <c r="A76" s="272"/>
    </row>
    <row r="77" spans="1:1">
      <c r="A77" s="272"/>
    </row>
    <row r="78" spans="1:1">
      <c r="A78" s="272"/>
    </row>
    <row r="79" spans="1:1">
      <c r="A79" s="272"/>
    </row>
    <row r="80" spans="1:1">
      <c r="A80" s="272"/>
    </row>
    <row r="81" spans="1:1">
      <c r="A81" s="258"/>
    </row>
    <row r="82" spans="1:1">
      <c r="A82" s="255" t="s">
        <v>27</v>
      </c>
    </row>
    <row r="83" spans="1:1" ht="14.55" customHeight="1">
      <c r="A83" s="271" t="s">
        <v>28</v>
      </c>
    </row>
    <row r="84" spans="1:1">
      <c r="A84" s="271"/>
    </row>
    <row r="85" spans="1:1">
      <c r="A85" s="258"/>
    </row>
    <row r="86" spans="1:1" s="262" customFormat="1">
      <c r="A86" s="255" t="s">
        <v>29</v>
      </c>
    </row>
    <row r="87" spans="1:1" ht="16.5" customHeight="1">
      <c r="A87" s="271" t="s">
        <v>30</v>
      </c>
    </row>
    <row r="88" spans="1:1">
      <c r="A88" s="271"/>
    </row>
    <row r="89" spans="1:1">
      <c r="A89" s="258"/>
    </row>
    <row r="90" spans="1:1">
      <c r="A90" s="255" t="s">
        <v>31</v>
      </c>
    </row>
    <row r="91" spans="1:1" ht="17.25" customHeight="1">
      <c r="A91" s="271" t="s">
        <v>456</v>
      </c>
    </row>
    <row r="92" spans="1:1">
      <c r="A92" s="271"/>
    </row>
    <row r="93" spans="1:1" ht="9.4499999999999993" customHeight="1">
      <c r="A93" s="257"/>
    </row>
    <row r="94" spans="1:1">
      <c r="A94" s="255" t="s">
        <v>32</v>
      </c>
    </row>
    <row r="95" spans="1:1" ht="6" customHeight="1">
      <c r="A95" s="258"/>
    </row>
    <row r="96" spans="1:1" ht="64.8">
      <c r="A96" s="261" t="s">
        <v>33</v>
      </c>
    </row>
    <row r="98" spans="1:1" ht="47.55" customHeight="1">
      <c r="A98" s="263" t="s">
        <v>457</v>
      </c>
    </row>
    <row r="99" spans="1:1" ht="10.5" customHeight="1">
      <c r="A99" s="264"/>
    </row>
    <row r="100" spans="1:1" ht="113.4">
      <c r="A100" s="263" t="s">
        <v>34</v>
      </c>
    </row>
    <row r="101" spans="1:1">
      <c r="A101" s="263"/>
    </row>
    <row r="102" spans="1:1" ht="48.6">
      <c r="A102" s="263" t="s">
        <v>458</v>
      </c>
    </row>
    <row r="103" spans="1:1">
      <c r="A103" s="264"/>
    </row>
    <row r="104" spans="1:1" ht="48.6">
      <c r="A104" s="263" t="s">
        <v>460</v>
      </c>
    </row>
  </sheetData>
  <mergeCells count="8">
    <mergeCell ref="A91:A92"/>
    <mergeCell ref="A87:A88"/>
    <mergeCell ref="A4:A7"/>
    <mergeCell ref="A58:A59"/>
    <mergeCell ref="A62:A65"/>
    <mergeCell ref="A68:A69"/>
    <mergeCell ref="A75:A80"/>
    <mergeCell ref="A83:A84"/>
  </mergeCells>
  <pageMargins left="0.23622047244094488" right="0.23622047244094488" top="0.74803149606299213" bottom="0.15748031496062992" header="0.31496062992125984" footer="0.31496062992125984"/>
  <pageSetup paperSize="9" scale="80" fitToWidth="0" fitToHeight="0" orientation="portrait" r:id="rId1"/>
  <rowBreaks count="2" manualBreakCount="2">
    <brk id="34" max="16383" man="1"/>
    <brk id="8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3E8D1-A284-4430-A60D-FD9A1244ACD7}">
  <sheetPr>
    <pageSetUpPr fitToPage="1"/>
  </sheetPr>
  <dimension ref="A1:H38"/>
  <sheetViews>
    <sheetView topLeftCell="A18" zoomScaleNormal="100" workbookViewId="0">
      <selection sqref="A1:A1048576"/>
    </sheetView>
  </sheetViews>
  <sheetFormatPr defaultColWidth="8.5546875" defaultRowHeight="13.8"/>
  <cols>
    <col min="1" max="1" width="10.33203125" style="56" customWidth="1"/>
    <col min="2" max="2" width="50.77734375" style="56" customWidth="1"/>
    <col min="3" max="6" width="8.5546875" style="56"/>
    <col min="7" max="7" width="6.21875" style="56" customWidth="1"/>
    <col min="8" max="8" width="44.21875" style="56" customWidth="1"/>
    <col min="9" max="16384" width="8.5546875" style="56"/>
  </cols>
  <sheetData>
    <row r="1" spans="1:8">
      <c r="A1" s="53" t="s">
        <v>35</v>
      </c>
      <c r="B1" s="54" t="s">
        <v>36</v>
      </c>
      <c r="C1" s="54"/>
      <c r="D1" s="54"/>
      <c r="E1" s="54"/>
      <c r="F1" s="54"/>
      <c r="G1" s="55" t="s">
        <v>37</v>
      </c>
      <c r="H1" s="53" t="s">
        <v>38</v>
      </c>
    </row>
    <row r="2" spans="1:8" ht="14.4">
      <c r="A2" s="49" t="s">
        <v>39</v>
      </c>
      <c r="B2" s="57" t="s">
        <v>40</v>
      </c>
      <c r="F2" s="58"/>
      <c r="G2" s="59">
        <v>17</v>
      </c>
      <c r="H2" s="228"/>
    </row>
    <row r="3" spans="1:8">
      <c r="A3" s="60"/>
      <c r="B3" s="57" t="s">
        <v>41</v>
      </c>
      <c r="G3" s="60"/>
      <c r="H3" s="60"/>
    </row>
    <row r="4" spans="1:8">
      <c r="A4" s="60"/>
      <c r="C4" s="61" t="s">
        <v>42</v>
      </c>
      <c r="D4" s="61" t="s">
        <v>42</v>
      </c>
      <c r="E4" s="61" t="s">
        <v>42</v>
      </c>
      <c r="G4" s="60"/>
      <c r="H4" s="60"/>
    </row>
    <row r="5" spans="1:8">
      <c r="A5" s="60"/>
      <c r="B5" s="56" t="s">
        <v>43</v>
      </c>
      <c r="C5" s="61"/>
      <c r="D5" s="61"/>
      <c r="E5" s="62">
        <v>75200</v>
      </c>
      <c r="G5" s="60"/>
      <c r="H5" s="60"/>
    </row>
    <row r="6" spans="1:8">
      <c r="A6" s="60"/>
      <c r="B6" s="56" t="s">
        <v>44</v>
      </c>
      <c r="C6" s="61"/>
      <c r="D6" s="61"/>
      <c r="E6" s="63">
        <v>1200</v>
      </c>
      <c r="F6" s="64" t="s">
        <v>45</v>
      </c>
      <c r="G6" s="65"/>
      <c r="H6" s="60"/>
    </row>
    <row r="7" spans="1:8">
      <c r="A7" s="60"/>
      <c r="C7" s="61"/>
      <c r="D7" s="61"/>
      <c r="E7" s="62">
        <f>E5-E6</f>
        <v>74000</v>
      </c>
      <c r="F7" s="64"/>
      <c r="G7" s="60"/>
      <c r="H7" s="60"/>
    </row>
    <row r="8" spans="1:8" ht="14.4">
      <c r="A8" s="60"/>
      <c r="B8" s="57" t="s">
        <v>46</v>
      </c>
      <c r="C8" s="61"/>
      <c r="D8" s="61"/>
      <c r="E8" s="61"/>
      <c r="F8" s="66"/>
      <c r="G8" s="60"/>
      <c r="H8" s="60"/>
    </row>
    <row r="9" spans="1:8">
      <c r="A9" s="60"/>
      <c r="B9" s="56" t="s">
        <v>47</v>
      </c>
      <c r="D9" s="67">
        <v>6960</v>
      </c>
      <c r="E9" s="61"/>
      <c r="F9" s="64" t="s">
        <v>48</v>
      </c>
      <c r="G9" s="60"/>
      <c r="H9" s="60"/>
    </row>
    <row r="10" spans="1:8">
      <c r="A10" s="60"/>
      <c r="B10" s="56" t="s">
        <v>49</v>
      </c>
      <c r="C10" s="67">
        <v>34200</v>
      </c>
      <c r="E10" s="61"/>
      <c r="F10" s="64" t="s">
        <v>50</v>
      </c>
      <c r="G10" s="60"/>
      <c r="H10" s="60"/>
    </row>
    <row r="11" spans="1:8">
      <c r="A11" s="60"/>
      <c r="B11" s="56" t="s">
        <v>51</v>
      </c>
      <c r="C11" s="68">
        <v>800</v>
      </c>
      <c r="E11" s="61"/>
      <c r="F11" s="64" t="s">
        <v>50</v>
      </c>
      <c r="G11" s="60"/>
      <c r="H11" s="60"/>
    </row>
    <row r="12" spans="1:8">
      <c r="A12" s="60"/>
      <c r="C12" s="67"/>
      <c r="D12" s="69">
        <f>C10-C11</f>
        <v>33400</v>
      </c>
      <c r="E12" s="61"/>
      <c r="F12" s="70"/>
      <c r="G12" s="60"/>
      <c r="H12" s="60"/>
    </row>
    <row r="13" spans="1:8">
      <c r="A13" s="60"/>
      <c r="C13" s="61"/>
      <c r="D13" s="71">
        <f>D9+D12</f>
        <v>40360</v>
      </c>
      <c r="E13" s="61"/>
      <c r="F13" s="70"/>
      <c r="G13" s="60"/>
      <c r="H13" s="60"/>
    </row>
    <row r="14" spans="1:8">
      <c r="A14" s="60"/>
      <c r="B14" s="56" t="s">
        <v>52</v>
      </c>
      <c r="C14" s="67"/>
      <c r="D14" s="72">
        <v>230</v>
      </c>
      <c r="E14" s="61"/>
      <c r="F14" s="64" t="s">
        <v>50</v>
      </c>
      <c r="G14" s="60"/>
      <c r="H14" s="60"/>
    </row>
    <row r="15" spans="1:8">
      <c r="A15" s="60"/>
      <c r="C15" s="67"/>
      <c r="D15" s="71">
        <f>D13+D14</f>
        <v>40590</v>
      </c>
      <c r="E15" s="61"/>
      <c r="F15" s="70"/>
      <c r="G15" s="60"/>
      <c r="H15" s="60"/>
    </row>
    <row r="16" spans="1:8">
      <c r="A16" s="60"/>
      <c r="B16" s="56" t="s">
        <v>53</v>
      </c>
      <c r="D16" s="63">
        <v>4800</v>
      </c>
      <c r="E16" s="63">
        <f>D15-D16</f>
        <v>35790</v>
      </c>
      <c r="F16" s="64" t="s">
        <v>54</v>
      </c>
      <c r="G16" s="60"/>
      <c r="H16" s="60"/>
    </row>
    <row r="17" spans="1:8">
      <c r="A17" s="60"/>
      <c r="B17" s="57" t="s">
        <v>55</v>
      </c>
      <c r="C17" s="61"/>
      <c r="D17" s="61"/>
      <c r="E17" s="62">
        <f>E7-E16</f>
        <v>38210</v>
      </c>
      <c r="F17" s="73"/>
      <c r="G17" s="60"/>
      <c r="H17" s="60"/>
    </row>
    <row r="18" spans="1:8">
      <c r="A18" s="60"/>
      <c r="C18" s="61"/>
      <c r="D18" s="61"/>
      <c r="E18" s="61"/>
      <c r="F18" s="73"/>
      <c r="G18" s="60"/>
      <c r="H18" s="60" t="s">
        <v>56</v>
      </c>
    </row>
    <row r="19" spans="1:8">
      <c r="A19" s="60"/>
      <c r="B19" s="56" t="s">
        <v>57</v>
      </c>
      <c r="C19" s="61"/>
      <c r="D19" s="61"/>
      <c r="E19" s="61"/>
      <c r="F19" s="73"/>
      <c r="G19" s="60"/>
      <c r="H19" s="60" t="s">
        <v>58</v>
      </c>
    </row>
    <row r="20" spans="1:8">
      <c r="A20" s="60"/>
      <c r="B20" s="56" t="s">
        <v>59</v>
      </c>
      <c r="C20" s="61"/>
      <c r="D20" s="61">
        <v>180</v>
      </c>
      <c r="E20" s="61"/>
      <c r="F20" s="74"/>
      <c r="G20" s="60"/>
      <c r="H20" s="60" t="s">
        <v>60</v>
      </c>
    </row>
    <row r="21" spans="1:8">
      <c r="A21" s="60"/>
      <c r="B21" s="56" t="s">
        <v>61</v>
      </c>
      <c r="C21" s="61"/>
      <c r="D21" s="61">
        <v>250</v>
      </c>
      <c r="E21" s="61"/>
      <c r="F21" s="64" t="s">
        <v>45</v>
      </c>
      <c r="G21" s="65"/>
      <c r="H21" s="60" t="s">
        <v>62</v>
      </c>
    </row>
    <row r="22" spans="1:8">
      <c r="A22" s="60"/>
      <c r="B22" s="56" t="s">
        <v>63</v>
      </c>
      <c r="C22" s="61"/>
      <c r="D22" s="67">
        <v>12600</v>
      </c>
      <c r="E22" s="61"/>
      <c r="F22" s="70"/>
      <c r="G22" s="60"/>
      <c r="H22" s="60"/>
    </row>
    <row r="23" spans="1:8">
      <c r="A23" s="60"/>
      <c r="B23" s="56" t="s">
        <v>64</v>
      </c>
      <c r="C23" s="61"/>
      <c r="D23" s="61">
        <v>360</v>
      </c>
      <c r="E23" s="61"/>
      <c r="F23" s="64" t="s">
        <v>45</v>
      </c>
      <c r="G23" s="65"/>
      <c r="H23" s="60"/>
    </row>
    <row r="24" spans="1:8">
      <c r="A24" s="60"/>
      <c r="B24" s="56" t="s">
        <v>65</v>
      </c>
      <c r="C24" s="61"/>
      <c r="D24" s="67">
        <v>14900</v>
      </c>
      <c r="E24" s="61"/>
      <c r="F24" s="64" t="s">
        <v>66</v>
      </c>
      <c r="G24" s="60"/>
      <c r="H24" s="60" t="s">
        <v>67</v>
      </c>
    </row>
    <row r="25" spans="1:8">
      <c r="A25" s="60"/>
      <c r="B25" s="56" t="s">
        <v>68</v>
      </c>
      <c r="C25" s="61"/>
      <c r="D25" s="67">
        <v>1700</v>
      </c>
      <c r="E25" s="61"/>
      <c r="F25" s="64" t="s">
        <v>66</v>
      </c>
      <c r="G25" s="60"/>
      <c r="H25" s="60" t="s">
        <v>69</v>
      </c>
    </row>
    <row r="26" spans="1:8">
      <c r="A26" s="60"/>
      <c r="B26" s="56" t="s">
        <v>70</v>
      </c>
      <c r="C26" s="61"/>
      <c r="D26" s="67">
        <v>1200</v>
      </c>
      <c r="E26" s="61"/>
      <c r="F26" s="64" t="s">
        <v>50</v>
      </c>
      <c r="G26" s="60"/>
      <c r="H26" s="60" t="s">
        <v>71</v>
      </c>
    </row>
    <row r="27" spans="1:8">
      <c r="A27" s="60"/>
      <c r="B27" s="56" t="s">
        <v>72</v>
      </c>
      <c r="C27" s="61"/>
      <c r="D27" s="68">
        <v>290</v>
      </c>
      <c r="E27" s="63">
        <f>SUM(D20:D27)</f>
        <v>31480</v>
      </c>
      <c r="F27" s="64" t="s">
        <v>50</v>
      </c>
      <c r="G27" s="60"/>
      <c r="H27" s="60" t="s">
        <v>73</v>
      </c>
    </row>
    <row r="28" spans="1:8">
      <c r="A28" s="60"/>
      <c r="C28" s="61"/>
      <c r="D28" s="61"/>
      <c r="E28" s="62">
        <f>E17-E27</f>
        <v>6730</v>
      </c>
      <c r="F28" s="74"/>
      <c r="G28" s="60"/>
      <c r="H28" s="60" t="s">
        <v>74</v>
      </c>
    </row>
    <row r="29" spans="1:8">
      <c r="A29" s="60"/>
      <c r="B29" s="56" t="s">
        <v>75</v>
      </c>
      <c r="C29" s="61"/>
      <c r="D29" s="61"/>
      <c r="E29" s="61"/>
      <c r="F29" s="74"/>
      <c r="G29" s="60"/>
      <c r="H29" s="60" t="s">
        <v>76</v>
      </c>
    </row>
    <row r="30" spans="1:8">
      <c r="A30" s="60"/>
      <c r="B30" s="56" t="s">
        <v>77</v>
      </c>
      <c r="C30" s="61"/>
      <c r="D30" s="61">
        <v>320</v>
      </c>
      <c r="E30" s="61"/>
      <c r="F30" s="74"/>
      <c r="G30" s="60"/>
      <c r="H30" s="60" t="s">
        <v>78</v>
      </c>
    </row>
    <row r="31" spans="1:8">
      <c r="A31" s="60"/>
      <c r="B31" s="56" t="s">
        <v>79</v>
      </c>
      <c r="C31" s="61"/>
      <c r="D31" s="68">
        <v>430</v>
      </c>
      <c r="E31" s="68">
        <f>SUM(D30:D31)</f>
        <v>750</v>
      </c>
      <c r="F31" s="64" t="s">
        <v>45</v>
      </c>
      <c r="G31" s="65"/>
      <c r="H31" s="60"/>
    </row>
    <row r="32" spans="1:8">
      <c r="A32" s="60"/>
      <c r="B32" s="57" t="s">
        <v>80</v>
      </c>
      <c r="C32" s="61"/>
      <c r="D32" s="61"/>
      <c r="E32" s="75">
        <f>E28+E31</f>
        <v>7480</v>
      </c>
      <c r="F32" s="73"/>
      <c r="G32" s="60"/>
      <c r="H32" s="60" t="s">
        <v>81</v>
      </c>
    </row>
    <row r="33" spans="1:8">
      <c r="A33" s="60"/>
      <c r="C33" s="61"/>
      <c r="D33" s="61"/>
      <c r="E33" s="61"/>
      <c r="F33" s="73"/>
      <c r="G33" s="60"/>
      <c r="H33" s="60" t="s">
        <v>82</v>
      </c>
    </row>
    <row r="34" spans="1:8">
      <c r="A34" s="60"/>
      <c r="B34" s="56" t="s">
        <v>83</v>
      </c>
      <c r="C34" s="61"/>
      <c r="D34" s="61"/>
      <c r="E34" s="61"/>
      <c r="F34" s="64" t="s">
        <v>50</v>
      </c>
      <c r="G34" s="60"/>
      <c r="H34" s="60" t="s">
        <v>84</v>
      </c>
    </row>
    <row r="35" spans="1:8">
      <c r="A35" s="60"/>
      <c r="B35" s="56" t="s">
        <v>85</v>
      </c>
      <c r="C35" s="61"/>
      <c r="D35" s="61"/>
      <c r="E35" s="61"/>
      <c r="F35" s="64" t="s">
        <v>50</v>
      </c>
      <c r="G35" s="60"/>
      <c r="H35" s="60"/>
    </row>
    <row r="36" spans="1:8">
      <c r="A36" s="76"/>
      <c r="B36" s="72" t="s">
        <v>86</v>
      </c>
      <c r="C36" s="68"/>
      <c r="D36" s="68"/>
      <c r="E36" s="68"/>
      <c r="F36" s="77" t="s">
        <v>50</v>
      </c>
      <c r="G36" s="76"/>
      <c r="H36" s="76"/>
    </row>
    <row r="38" spans="1:8">
      <c r="F38" s="58"/>
    </row>
  </sheetData>
  <printOptions headings="1" gridLines="1"/>
  <pageMargins left="0.25" right="0.25" top="0.75" bottom="0.75" header="0.3" footer="0.3"/>
  <pageSetup paperSize="9" scale="9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F2DDD-4619-4682-A789-86AAB03AF434}">
  <sheetPr>
    <pageSetUpPr fitToPage="1"/>
  </sheetPr>
  <dimension ref="A1:J40"/>
  <sheetViews>
    <sheetView topLeftCell="A18" zoomScaleNormal="100" workbookViewId="0">
      <selection activeCell="L13" sqref="L13"/>
    </sheetView>
  </sheetViews>
  <sheetFormatPr defaultColWidth="8.5546875" defaultRowHeight="13.8"/>
  <cols>
    <col min="1" max="1" width="10.33203125" style="56" customWidth="1"/>
    <col min="2" max="2" width="42" style="56" customWidth="1"/>
    <col min="3" max="3" width="7.5546875" style="56" customWidth="1"/>
    <col min="4" max="4" width="3.44140625" style="56" customWidth="1"/>
    <col min="5" max="5" width="9.77734375" style="56" bestFit="1" customWidth="1"/>
    <col min="6" max="6" width="3.44140625" style="56" customWidth="1"/>
    <col min="7" max="7" width="8.5546875" style="56"/>
    <col min="8" max="8" width="4" style="56" customWidth="1"/>
    <col min="9" max="9" width="6.21875" style="56" customWidth="1"/>
    <col min="10" max="10" width="67.88671875" style="56" customWidth="1"/>
    <col min="11" max="16384" width="8.5546875" style="56"/>
  </cols>
  <sheetData>
    <row r="1" spans="1:10" ht="20.25" customHeight="1">
      <c r="A1" s="53" t="s">
        <v>35</v>
      </c>
      <c r="B1" s="81" t="s">
        <v>36</v>
      </c>
      <c r="C1" s="54"/>
      <c r="D1" s="54"/>
      <c r="E1" s="54"/>
      <c r="F1" s="54"/>
      <c r="G1" s="54"/>
      <c r="H1" s="82"/>
      <c r="I1" s="83" t="s">
        <v>37</v>
      </c>
      <c r="J1" s="53" t="s">
        <v>38</v>
      </c>
    </row>
    <row r="2" spans="1:10">
      <c r="A2" s="60" t="s">
        <v>87</v>
      </c>
      <c r="B2" s="84" t="s">
        <v>40</v>
      </c>
      <c r="C2" s="57"/>
      <c r="D2" s="57"/>
      <c r="E2" s="57"/>
      <c r="F2" s="57"/>
      <c r="G2" s="57"/>
      <c r="H2" s="85"/>
      <c r="I2" s="86">
        <v>18</v>
      </c>
      <c r="J2" s="60"/>
    </row>
    <row r="3" spans="1:10">
      <c r="A3" s="60"/>
      <c r="B3" s="84" t="s">
        <v>88</v>
      </c>
      <c r="C3" s="57"/>
      <c r="D3" s="57"/>
      <c r="E3" s="57"/>
      <c r="F3" s="57"/>
      <c r="G3" s="57"/>
      <c r="H3" s="87"/>
      <c r="I3" s="57"/>
      <c r="J3" s="60"/>
    </row>
    <row r="4" spans="1:10">
      <c r="A4" s="60"/>
      <c r="B4" s="88"/>
      <c r="C4" s="89" t="s">
        <v>42</v>
      </c>
      <c r="D4" s="89"/>
      <c r="E4" s="89" t="s">
        <v>42</v>
      </c>
      <c r="F4" s="89"/>
      <c r="G4" s="89" t="s">
        <v>42</v>
      </c>
      <c r="H4" s="90"/>
      <c r="J4" s="60"/>
    </row>
    <row r="5" spans="1:10">
      <c r="A5" s="60"/>
      <c r="B5" s="84" t="s">
        <v>89</v>
      </c>
      <c r="C5" s="56" t="s">
        <v>90</v>
      </c>
      <c r="E5" s="56" t="s">
        <v>91</v>
      </c>
      <c r="G5" s="56" t="s">
        <v>92</v>
      </c>
      <c r="H5" s="91"/>
      <c r="J5" s="60"/>
    </row>
    <row r="6" spans="1:10">
      <c r="A6" s="60"/>
      <c r="B6" s="88" t="s">
        <v>93</v>
      </c>
      <c r="C6" s="71">
        <v>40000</v>
      </c>
      <c r="D6" s="71"/>
      <c r="G6" s="71">
        <v>40000</v>
      </c>
      <c r="H6" s="92" t="s">
        <v>50</v>
      </c>
      <c r="J6" s="60"/>
    </row>
    <row r="7" spans="1:10">
      <c r="A7" s="60"/>
      <c r="B7" s="88" t="s">
        <v>94</v>
      </c>
      <c r="C7" s="69">
        <v>12000</v>
      </c>
      <c r="D7" s="69"/>
      <c r="E7" s="69">
        <f>4000+'Q1 (a) - IS'!D26</f>
        <v>5200</v>
      </c>
      <c r="F7" s="93" t="s">
        <v>50</v>
      </c>
      <c r="G7" s="69">
        <f>C7-E7</f>
        <v>6800</v>
      </c>
      <c r="H7" s="92" t="s">
        <v>50</v>
      </c>
      <c r="J7" s="60"/>
    </row>
    <row r="8" spans="1:10">
      <c r="A8" s="60"/>
      <c r="B8" s="88"/>
      <c r="C8" s="71">
        <f>SUM(C6:C7)</f>
        <v>52000</v>
      </c>
      <c r="D8" s="71"/>
      <c r="E8" s="71">
        <v>5200</v>
      </c>
      <c r="F8" s="71"/>
      <c r="G8" s="71">
        <f>G6+G7</f>
        <v>46800</v>
      </c>
      <c r="H8" s="90"/>
      <c r="J8" s="60" t="s">
        <v>461</v>
      </c>
    </row>
    <row r="9" spans="1:10">
      <c r="A9" s="60"/>
      <c r="B9" s="88"/>
      <c r="H9" s="90"/>
      <c r="J9" s="60"/>
    </row>
    <row r="10" spans="1:10">
      <c r="A10" s="60"/>
      <c r="B10" s="84" t="s">
        <v>95</v>
      </c>
      <c r="H10" s="90"/>
      <c r="J10" s="60" t="s">
        <v>462</v>
      </c>
    </row>
    <row r="11" spans="1:10">
      <c r="A11" s="60"/>
      <c r="B11" s="88" t="s">
        <v>96</v>
      </c>
      <c r="E11" s="71">
        <f>'Q1 (a) - IS'!D16</f>
        <v>4800</v>
      </c>
      <c r="F11" s="94" t="s">
        <v>50</v>
      </c>
      <c r="H11" s="90"/>
      <c r="J11" s="60"/>
    </row>
    <row r="12" spans="1:10" ht="15" customHeight="1">
      <c r="A12" s="60"/>
      <c r="B12" s="88" t="s">
        <v>97</v>
      </c>
      <c r="C12" s="71">
        <v>5800</v>
      </c>
      <c r="D12" s="94" t="s">
        <v>50</v>
      </c>
      <c r="F12" s="95"/>
      <c r="H12" s="90"/>
      <c r="J12" s="274" t="s">
        <v>98</v>
      </c>
    </row>
    <row r="13" spans="1:10" ht="16.5" customHeight="1">
      <c r="A13" s="60"/>
      <c r="B13" s="88" t="s">
        <v>99</v>
      </c>
      <c r="C13" s="72">
        <f>'Q1 (a) - IS'!D27</f>
        <v>290</v>
      </c>
      <c r="D13" s="94" t="s">
        <v>50</v>
      </c>
      <c r="E13" s="71">
        <f>C12-C13</f>
        <v>5510</v>
      </c>
      <c r="F13" s="95"/>
      <c r="H13" s="90"/>
      <c r="J13" s="274"/>
    </row>
    <row r="14" spans="1:10" ht="15" customHeight="1">
      <c r="A14" s="60"/>
      <c r="B14" s="88" t="s">
        <v>100</v>
      </c>
      <c r="E14" s="56">
        <v>150</v>
      </c>
      <c r="F14" s="94" t="s">
        <v>50</v>
      </c>
      <c r="H14" s="90"/>
      <c r="J14" s="273" t="s">
        <v>101</v>
      </c>
    </row>
    <row r="15" spans="1:10" ht="17.25" customHeight="1">
      <c r="A15" s="60"/>
      <c r="B15" s="88" t="s">
        <v>102</v>
      </c>
      <c r="E15" s="69">
        <v>32000</v>
      </c>
      <c r="F15" s="94" t="s">
        <v>50</v>
      </c>
      <c r="H15" s="90"/>
      <c r="J15" s="273"/>
    </row>
    <row r="16" spans="1:10">
      <c r="A16" s="60"/>
      <c r="B16" s="88"/>
      <c r="E16" s="71">
        <f>SUM(E11:E15)</f>
        <v>42460</v>
      </c>
      <c r="F16" s="71"/>
      <c r="H16" s="90"/>
      <c r="J16" s="273"/>
    </row>
    <row r="17" spans="1:10" ht="18" customHeight="1">
      <c r="A17" s="60"/>
      <c r="B17" s="88"/>
      <c r="H17" s="90"/>
      <c r="J17" s="96"/>
    </row>
    <row r="18" spans="1:10" ht="15" customHeight="1">
      <c r="A18" s="60"/>
      <c r="B18" s="84" t="s">
        <v>103</v>
      </c>
      <c r="H18" s="90"/>
      <c r="J18" s="273" t="s">
        <v>463</v>
      </c>
    </row>
    <row r="19" spans="1:10" ht="15" customHeight="1">
      <c r="A19" s="60"/>
      <c r="B19" s="88" t="s">
        <v>104</v>
      </c>
      <c r="C19" s="71">
        <v>7300</v>
      </c>
      <c r="D19" s="94" t="s">
        <v>50</v>
      </c>
      <c r="H19" s="90"/>
      <c r="J19" s="273"/>
    </row>
    <row r="20" spans="1:10">
      <c r="A20" s="60"/>
      <c r="B20" s="88" t="s">
        <v>105</v>
      </c>
      <c r="C20" s="71">
        <v>380</v>
      </c>
      <c r="D20" s="94" t="s">
        <v>50</v>
      </c>
      <c r="E20" s="97"/>
      <c r="H20" s="90"/>
      <c r="J20" s="98" t="s">
        <v>464</v>
      </c>
    </row>
    <row r="21" spans="1:10">
      <c r="A21" s="60"/>
      <c r="B21" s="88" t="s">
        <v>106</v>
      </c>
      <c r="C21" s="72">
        <v>200</v>
      </c>
      <c r="D21" s="93" t="s">
        <v>50</v>
      </c>
      <c r="E21" s="69">
        <f>SUM(C19:C21)</f>
        <v>7880</v>
      </c>
      <c r="F21" s="71"/>
      <c r="H21" s="90"/>
      <c r="J21" s="60"/>
    </row>
    <row r="22" spans="1:10">
      <c r="A22" s="60"/>
      <c r="B22" s="88" t="s">
        <v>107</v>
      </c>
      <c r="G22" s="69">
        <f>E16-E21</f>
        <v>34580</v>
      </c>
      <c r="H22" s="90"/>
      <c r="J22" s="60" t="s">
        <v>108</v>
      </c>
    </row>
    <row r="23" spans="1:10">
      <c r="A23" s="60"/>
      <c r="B23" s="88"/>
      <c r="G23" s="71">
        <f>G8+G22</f>
        <v>81380</v>
      </c>
      <c r="H23" s="90"/>
      <c r="J23" s="60" t="s">
        <v>109</v>
      </c>
    </row>
    <row r="24" spans="1:10">
      <c r="A24" s="60"/>
      <c r="B24" s="88"/>
      <c r="H24" s="90"/>
      <c r="J24" s="60"/>
    </row>
    <row r="25" spans="1:10">
      <c r="A25" s="60"/>
      <c r="B25" s="84" t="s">
        <v>110</v>
      </c>
      <c r="H25" s="90"/>
      <c r="J25" s="60" t="s">
        <v>111</v>
      </c>
    </row>
    <row r="26" spans="1:10">
      <c r="A26" s="60"/>
      <c r="B26" s="88" t="s">
        <v>112</v>
      </c>
      <c r="G26" s="69">
        <v>10000</v>
      </c>
      <c r="H26" s="92" t="s">
        <v>50</v>
      </c>
      <c r="J26" s="60" t="s">
        <v>465</v>
      </c>
    </row>
    <row r="27" spans="1:10">
      <c r="A27" s="60"/>
      <c r="B27" s="88"/>
      <c r="G27" s="99">
        <f>G23-G26</f>
        <v>71380</v>
      </c>
      <c r="H27" s="92"/>
      <c r="J27" s="60"/>
    </row>
    <row r="28" spans="1:10">
      <c r="A28" s="60"/>
      <c r="B28" s="88"/>
      <c r="H28" s="92"/>
      <c r="J28" s="60" t="s">
        <v>466</v>
      </c>
    </row>
    <row r="29" spans="1:10">
      <c r="A29" s="60"/>
      <c r="B29" s="84" t="s">
        <v>113</v>
      </c>
      <c r="H29" s="92"/>
      <c r="J29" s="60" t="s">
        <v>114</v>
      </c>
    </row>
    <row r="30" spans="1:10">
      <c r="A30" s="60"/>
      <c r="B30" s="88" t="s">
        <v>115</v>
      </c>
      <c r="G30" s="71">
        <v>70000</v>
      </c>
      <c r="H30" s="92" t="s">
        <v>50</v>
      </c>
      <c r="J30" s="60" t="s">
        <v>116</v>
      </c>
    </row>
    <row r="31" spans="1:10">
      <c r="A31" s="60"/>
      <c r="B31" s="88" t="s">
        <v>117</v>
      </c>
      <c r="G31" s="69">
        <f>'Q1 (a) - IS'!E32</f>
        <v>7480</v>
      </c>
      <c r="H31" s="92" t="s">
        <v>50</v>
      </c>
      <c r="J31" s="60" t="s">
        <v>118</v>
      </c>
    </row>
    <row r="32" spans="1:10">
      <c r="A32" s="60"/>
      <c r="B32" s="88"/>
      <c r="G32" s="71">
        <f>G30+G31</f>
        <v>77480</v>
      </c>
      <c r="H32" s="92"/>
      <c r="J32" s="60" t="s">
        <v>119</v>
      </c>
    </row>
    <row r="33" spans="1:10">
      <c r="A33" s="60"/>
      <c r="B33" s="88" t="s">
        <v>120</v>
      </c>
      <c r="G33" s="69">
        <v>6100</v>
      </c>
      <c r="H33" s="92" t="s">
        <v>50</v>
      </c>
      <c r="J33" s="60" t="s">
        <v>121</v>
      </c>
    </row>
    <row r="34" spans="1:10">
      <c r="A34" s="60"/>
      <c r="B34" s="88"/>
      <c r="G34" s="99">
        <f>G32-G33</f>
        <v>71380</v>
      </c>
      <c r="H34" s="100"/>
      <c r="J34" s="60"/>
    </row>
    <row r="35" spans="1:10">
      <c r="A35" s="60"/>
      <c r="B35" s="88"/>
      <c r="H35" s="100"/>
      <c r="J35" s="60"/>
    </row>
    <row r="36" spans="1:10">
      <c r="A36" s="60"/>
      <c r="B36" s="88" t="s">
        <v>122</v>
      </c>
      <c r="H36" s="92" t="s">
        <v>50</v>
      </c>
      <c r="J36" s="60"/>
    </row>
    <row r="37" spans="1:10">
      <c r="A37" s="60"/>
      <c r="B37" s="88" t="s">
        <v>85</v>
      </c>
      <c r="H37" s="92" t="s">
        <v>50</v>
      </c>
      <c r="J37" s="60"/>
    </row>
    <row r="38" spans="1:10">
      <c r="A38" s="76"/>
      <c r="B38" s="101" t="s">
        <v>86</v>
      </c>
      <c r="C38" s="72"/>
      <c r="D38" s="72"/>
      <c r="E38" s="72"/>
      <c r="F38" s="72"/>
      <c r="G38" s="72"/>
      <c r="H38" s="102" t="s">
        <v>50</v>
      </c>
      <c r="I38" s="76"/>
      <c r="J38" s="76"/>
    </row>
    <row r="40" spans="1:10">
      <c r="H40" s="58"/>
    </row>
  </sheetData>
  <mergeCells count="3">
    <mergeCell ref="J14:J16"/>
    <mergeCell ref="J18:J19"/>
    <mergeCell ref="J12:J13"/>
  </mergeCells>
  <printOptions headings="1" gridLines="1"/>
  <pageMargins left="0.25" right="0.25"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FD0DF-4960-4245-A056-C25B0C4FE0A7}">
  <sheetPr>
    <pageSetUpPr fitToPage="1"/>
  </sheetPr>
  <dimension ref="A1:P74"/>
  <sheetViews>
    <sheetView topLeftCell="A57" zoomScaleNormal="100" workbookViewId="0">
      <selection sqref="A1:A1048576"/>
    </sheetView>
  </sheetViews>
  <sheetFormatPr defaultColWidth="8.5546875" defaultRowHeight="14.4"/>
  <cols>
    <col min="1" max="1" width="11.6640625" style="1" customWidth="1"/>
    <col min="2" max="2" width="24.21875" style="1" customWidth="1"/>
    <col min="3" max="3" width="13.5546875" style="1" customWidth="1"/>
    <col min="4" max="4" width="11.44140625" style="1" customWidth="1"/>
    <col min="5" max="5" width="11.5546875" style="1" customWidth="1"/>
    <col min="6" max="6" width="13.21875" style="1" bestFit="1" customWidth="1"/>
    <col min="7" max="7" width="3.77734375" style="1" customWidth="1"/>
    <col min="8" max="8" width="12.44140625" style="1" bestFit="1" customWidth="1"/>
    <col min="9" max="9" width="4.21875" style="1" customWidth="1"/>
    <col min="10" max="10" width="10.5546875" style="1" customWidth="1"/>
    <col min="11" max="11" width="4.21875" style="1" customWidth="1"/>
    <col min="12" max="12" width="9.5546875" style="1" bestFit="1" customWidth="1"/>
    <col min="13" max="13" width="4.44140625" style="1" customWidth="1"/>
    <col min="14" max="14" width="4.5546875" style="1" customWidth="1"/>
    <col min="15" max="15" width="6" style="27" customWidth="1"/>
    <col min="16" max="16" width="31.5546875" style="1" customWidth="1"/>
    <col min="17" max="16384" width="8.5546875" style="1"/>
  </cols>
  <sheetData>
    <row r="1" spans="1:16" ht="15" customHeight="1">
      <c r="A1" s="6" t="s">
        <v>35</v>
      </c>
      <c r="B1" s="29" t="s">
        <v>36</v>
      </c>
      <c r="C1" s="29"/>
      <c r="D1" s="29"/>
      <c r="E1" s="29"/>
      <c r="F1" s="29"/>
      <c r="G1" s="29"/>
      <c r="H1" s="29"/>
      <c r="I1" s="29"/>
      <c r="J1" s="29"/>
      <c r="K1" s="29"/>
      <c r="L1" s="29"/>
      <c r="M1" s="29"/>
      <c r="N1" s="20"/>
      <c r="O1" s="103" t="s">
        <v>37</v>
      </c>
      <c r="P1" s="7" t="s">
        <v>38</v>
      </c>
    </row>
    <row r="2" spans="1:16">
      <c r="A2" s="249" t="s">
        <v>123</v>
      </c>
      <c r="B2" s="126" t="s">
        <v>124</v>
      </c>
      <c r="C2" s="229"/>
      <c r="D2" s="229"/>
      <c r="E2" s="229"/>
      <c r="F2" s="229"/>
      <c r="G2" s="229"/>
      <c r="H2" s="229"/>
      <c r="I2" s="229"/>
      <c r="J2" s="229"/>
      <c r="K2" s="229"/>
      <c r="L2" s="229"/>
      <c r="M2" s="229"/>
      <c r="N2" s="17"/>
      <c r="O2" s="246"/>
      <c r="P2" s="248"/>
    </row>
    <row r="3" spans="1:16" ht="15" customHeight="1">
      <c r="A3" s="78"/>
      <c r="B3" s="141" t="s">
        <v>467</v>
      </c>
      <c r="C3" s="39"/>
      <c r="D3" s="39"/>
      <c r="E3" s="39"/>
      <c r="F3" s="39"/>
      <c r="G3" s="39"/>
      <c r="H3" s="39"/>
      <c r="I3" s="39"/>
      <c r="J3" s="39"/>
      <c r="K3" s="39"/>
      <c r="L3" s="39"/>
      <c r="M3" s="39"/>
      <c r="N3" s="4"/>
      <c r="O3" s="246"/>
      <c r="P3" s="78"/>
    </row>
    <row r="4" spans="1:16" ht="15" customHeight="1">
      <c r="A4" s="78"/>
      <c r="B4" s="141" t="s">
        <v>468</v>
      </c>
      <c r="C4" s="39"/>
      <c r="D4" s="39"/>
      <c r="E4" s="39"/>
      <c r="F4" s="39"/>
      <c r="G4" s="39"/>
      <c r="H4" s="39"/>
      <c r="I4" s="39"/>
      <c r="J4" s="39"/>
      <c r="K4" s="39"/>
      <c r="L4" s="39"/>
      <c r="M4" s="39"/>
      <c r="N4" s="4"/>
      <c r="O4" s="246"/>
      <c r="P4" s="78"/>
    </row>
    <row r="5" spans="1:16" ht="8.25" customHeight="1">
      <c r="A5" s="5"/>
      <c r="B5" s="141"/>
      <c r="N5" s="4"/>
      <c r="O5" s="140"/>
      <c r="P5" s="5"/>
    </row>
    <row r="6" spans="1:16">
      <c r="A6" s="49"/>
      <c r="B6" s="141"/>
      <c r="C6" s="104"/>
      <c r="D6" s="105"/>
      <c r="E6" s="106" t="s">
        <v>125</v>
      </c>
      <c r="F6" s="106" t="s">
        <v>126</v>
      </c>
      <c r="G6" s="106"/>
      <c r="H6" s="106" t="s">
        <v>127</v>
      </c>
      <c r="I6" s="107"/>
      <c r="J6" s="106" t="s">
        <v>128</v>
      </c>
      <c r="K6" s="106"/>
      <c r="L6" s="106" t="s">
        <v>129</v>
      </c>
      <c r="M6" s="108"/>
      <c r="N6" s="4"/>
      <c r="O6" s="140"/>
      <c r="P6" s="5"/>
    </row>
    <row r="7" spans="1:16">
      <c r="A7" s="49"/>
      <c r="B7" s="141"/>
      <c r="C7" s="109" t="s">
        <v>130</v>
      </c>
      <c r="D7" s="26"/>
      <c r="E7" s="110">
        <f>SUM(F7:L7)</f>
        <v>46200</v>
      </c>
      <c r="F7" s="110">
        <v>15000</v>
      </c>
      <c r="G7" s="110"/>
      <c r="H7" s="110">
        <v>13000</v>
      </c>
      <c r="I7" s="110"/>
      <c r="J7" s="110">
        <v>9700</v>
      </c>
      <c r="K7" s="110"/>
      <c r="L7" s="110">
        <v>8500</v>
      </c>
      <c r="M7" s="111"/>
      <c r="N7" s="4"/>
      <c r="O7" s="140"/>
      <c r="P7" s="5"/>
    </row>
    <row r="8" spans="1:16">
      <c r="A8" s="49"/>
      <c r="B8" s="141"/>
      <c r="C8" s="109" t="s">
        <v>131</v>
      </c>
      <c r="D8" s="26"/>
      <c r="E8" s="110">
        <f>SUM(F8:L8)</f>
        <v>1200000</v>
      </c>
      <c r="F8" s="110">
        <v>700000</v>
      </c>
      <c r="G8" s="110"/>
      <c r="H8" s="110">
        <v>500000</v>
      </c>
      <c r="I8" s="110"/>
      <c r="J8" s="110">
        <v>0</v>
      </c>
      <c r="K8" s="110"/>
      <c r="L8" s="110">
        <v>0</v>
      </c>
      <c r="M8" s="111"/>
      <c r="N8" s="4"/>
      <c r="O8" s="140"/>
      <c r="P8" s="5"/>
    </row>
    <row r="9" spans="1:16">
      <c r="A9" s="49"/>
      <c r="B9" s="141"/>
      <c r="C9" s="109" t="s">
        <v>132</v>
      </c>
      <c r="D9" s="26"/>
      <c r="E9" s="230">
        <f>SUM(F9:L9)</f>
        <v>280000</v>
      </c>
      <c r="F9" s="230">
        <v>120000</v>
      </c>
      <c r="G9" s="230"/>
      <c r="H9" s="230">
        <v>160000</v>
      </c>
      <c r="I9" s="230"/>
      <c r="J9" s="230">
        <v>0</v>
      </c>
      <c r="K9" s="230"/>
      <c r="L9" s="230">
        <v>0</v>
      </c>
      <c r="M9" s="112"/>
      <c r="N9" s="4"/>
      <c r="O9" s="140"/>
      <c r="P9" s="5"/>
    </row>
    <row r="10" spans="1:16">
      <c r="A10" s="49"/>
      <c r="B10" s="141"/>
      <c r="C10" s="109" t="s">
        <v>133</v>
      </c>
      <c r="D10" s="26"/>
      <c r="E10" s="230">
        <f>SUM(F10:L10)</f>
        <v>21000</v>
      </c>
      <c r="F10" s="230">
        <v>10200</v>
      </c>
      <c r="G10" s="230"/>
      <c r="H10" s="230">
        <v>9300</v>
      </c>
      <c r="I10" s="230"/>
      <c r="J10" s="230">
        <v>600</v>
      </c>
      <c r="K10" s="230"/>
      <c r="L10" s="230">
        <v>900</v>
      </c>
      <c r="M10" s="112"/>
      <c r="N10" s="4"/>
      <c r="O10" s="140"/>
      <c r="P10" s="5"/>
    </row>
    <row r="11" spans="1:16">
      <c r="A11" s="49"/>
      <c r="B11" s="141"/>
      <c r="C11" s="113" t="s">
        <v>134</v>
      </c>
      <c r="D11" s="114"/>
      <c r="E11" s="115">
        <f>SUM(F11:L11)</f>
        <v>50</v>
      </c>
      <c r="F11" s="115">
        <v>25</v>
      </c>
      <c r="G11" s="115"/>
      <c r="H11" s="115">
        <v>15</v>
      </c>
      <c r="I11" s="115"/>
      <c r="J11" s="115">
        <v>6</v>
      </c>
      <c r="K11" s="115"/>
      <c r="L11" s="115">
        <v>4</v>
      </c>
      <c r="M11" s="116"/>
      <c r="N11" s="4"/>
      <c r="O11" s="140"/>
      <c r="P11" s="5"/>
    </row>
    <row r="12" spans="1:16" ht="4.5" customHeight="1">
      <c r="A12" s="49"/>
      <c r="B12" s="141"/>
      <c r="F12" s="3"/>
      <c r="G12" s="3"/>
      <c r="H12" s="3"/>
      <c r="I12" s="3"/>
      <c r="J12" s="3"/>
      <c r="K12" s="3"/>
      <c r="L12" s="3"/>
      <c r="M12" s="3"/>
      <c r="N12" s="4"/>
      <c r="O12" s="140"/>
      <c r="P12" s="5"/>
    </row>
    <row r="13" spans="1:16" ht="10.5" customHeight="1">
      <c r="A13" s="49"/>
      <c r="B13" s="31"/>
      <c r="C13"/>
      <c r="D13"/>
      <c r="E13"/>
      <c r="F13"/>
      <c r="G13"/>
      <c r="H13"/>
      <c r="I13"/>
      <c r="J13" s="231"/>
      <c r="K13" s="231"/>
      <c r="N13" s="4"/>
      <c r="O13" s="140"/>
      <c r="P13" s="5"/>
    </row>
    <row r="14" spans="1:16">
      <c r="A14" s="5" t="s">
        <v>135</v>
      </c>
      <c r="B14" s="159" t="s">
        <v>136</v>
      </c>
      <c r="C14" s="39" t="s">
        <v>137</v>
      </c>
      <c r="D14" s="232" t="s">
        <v>125</v>
      </c>
      <c r="E14" s="232" t="s">
        <v>138</v>
      </c>
      <c r="F14" s="232" t="s">
        <v>126</v>
      </c>
      <c r="G14" s="232"/>
      <c r="H14" s="232" t="s">
        <v>127</v>
      </c>
      <c r="I14" s="232"/>
      <c r="J14" s="232" t="s">
        <v>128</v>
      </c>
      <c r="K14" s="232"/>
      <c r="L14" s="232" t="s">
        <v>129</v>
      </c>
      <c r="M14" s="39"/>
      <c r="N14" s="4"/>
      <c r="O14" s="247">
        <v>11</v>
      </c>
      <c r="P14" s="5"/>
    </row>
    <row r="15" spans="1:16">
      <c r="A15" s="5"/>
      <c r="B15" s="141" t="s">
        <v>139</v>
      </c>
      <c r="C15" s="1" t="s">
        <v>140</v>
      </c>
      <c r="D15" s="14">
        <v>46200</v>
      </c>
      <c r="F15" s="14">
        <f>F7</f>
        <v>15000</v>
      </c>
      <c r="G15" s="14"/>
      <c r="H15" s="14">
        <f t="shared" ref="H15:L15" si="0">H7</f>
        <v>13000</v>
      </c>
      <c r="I15" s="14"/>
      <c r="J15" s="14">
        <f t="shared" si="0"/>
        <v>9700</v>
      </c>
      <c r="K15" s="14"/>
      <c r="L15" s="14">
        <f t="shared" si="0"/>
        <v>8500</v>
      </c>
      <c r="M15" s="118" t="s">
        <v>50</v>
      </c>
      <c r="N15" s="4"/>
      <c r="O15" s="140"/>
      <c r="P15" s="5"/>
    </row>
    <row r="16" spans="1:16">
      <c r="A16" s="5"/>
      <c r="B16" s="141" t="s">
        <v>141</v>
      </c>
      <c r="C16" s="1" t="s">
        <v>142</v>
      </c>
      <c r="D16" s="14">
        <v>80000</v>
      </c>
      <c r="E16" s="14">
        <f>D16/E11</f>
        <v>1600</v>
      </c>
      <c r="F16" s="14">
        <f>$E$16*F11</f>
        <v>40000</v>
      </c>
      <c r="G16" s="118" t="s">
        <v>50</v>
      </c>
      <c r="H16" s="14">
        <f t="shared" ref="H16:L16" si="1">$E$16*H11</f>
        <v>24000</v>
      </c>
      <c r="I16" s="44"/>
      <c r="J16" s="14">
        <f t="shared" si="1"/>
        <v>9600</v>
      </c>
      <c r="K16" s="14"/>
      <c r="L16" s="14">
        <f t="shared" si="1"/>
        <v>6400</v>
      </c>
      <c r="M16" s="118" t="s">
        <v>50</v>
      </c>
      <c r="N16" s="4"/>
      <c r="O16" s="140"/>
      <c r="P16" s="5"/>
    </row>
    <row r="17" spans="1:16">
      <c r="A17" s="5"/>
      <c r="B17" s="141" t="s">
        <v>143</v>
      </c>
      <c r="C17" s="1" t="s">
        <v>144</v>
      </c>
      <c r="D17" s="14">
        <v>126000</v>
      </c>
      <c r="E17" s="119">
        <f>D17/E10</f>
        <v>6</v>
      </c>
      <c r="F17" s="14">
        <f>$E$17*F10</f>
        <v>61200</v>
      </c>
      <c r="G17" s="118" t="s">
        <v>50</v>
      </c>
      <c r="H17" s="14">
        <f t="shared" ref="H17:L17" si="2">$E$17*H10</f>
        <v>55800</v>
      </c>
      <c r="I17" s="44"/>
      <c r="J17" s="14">
        <f t="shared" si="2"/>
        <v>3600</v>
      </c>
      <c r="K17" s="14"/>
      <c r="L17" s="14">
        <f t="shared" si="2"/>
        <v>5400</v>
      </c>
      <c r="M17" s="118" t="s">
        <v>50</v>
      </c>
      <c r="N17" s="4"/>
      <c r="O17" s="140"/>
      <c r="P17" s="5"/>
    </row>
    <row r="18" spans="1:16">
      <c r="A18" s="5"/>
      <c r="B18" s="233" t="s">
        <v>145</v>
      </c>
      <c r="C18" s="1" t="s">
        <v>144</v>
      </c>
      <c r="D18" s="14">
        <v>84000</v>
      </c>
      <c r="E18" s="119">
        <f>D18/E10</f>
        <v>4</v>
      </c>
      <c r="F18" s="14">
        <f>$E$18*F10</f>
        <v>40800</v>
      </c>
      <c r="G18" s="118" t="s">
        <v>50</v>
      </c>
      <c r="H18" s="14">
        <f t="shared" ref="H18:L18" si="3">$E$18*H10</f>
        <v>37200</v>
      </c>
      <c r="I18" s="44"/>
      <c r="J18" s="14">
        <f t="shared" si="3"/>
        <v>2400</v>
      </c>
      <c r="K18" s="14"/>
      <c r="L18" s="14">
        <f t="shared" si="3"/>
        <v>3600</v>
      </c>
      <c r="M18" s="118" t="s">
        <v>50</v>
      </c>
      <c r="N18" s="4"/>
      <c r="O18" s="140"/>
      <c r="P18" s="5"/>
    </row>
    <row r="19" spans="1:16">
      <c r="A19" s="5"/>
      <c r="B19" s="141" t="s">
        <v>146</v>
      </c>
      <c r="C19" s="1" t="s">
        <v>147</v>
      </c>
      <c r="D19" s="14">
        <v>90000</v>
      </c>
      <c r="E19" s="234">
        <f>D19/E8</f>
        <v>7.4999999999999997E-2</v>
      </c>
      <c r="F19" s="14">
        <f>$E$19*F8</f>
        <v>52500</v>
      </c>
      <c r="G19" s="118" t="s">
        <v>50</v>
      </c>
      <c r="H19" s="14">
        <f t="shared" ref="H19" si="4">$E$19*H8</f>
        <v>37500</v>
      </c>
      <c r="I19" s="118" t="s">
        <v>50</v>
      </c>
      <c r="J19" s="235" t="s">
        <v>148</v>
      </c>
      <c r="K19" s="236"/>
      <c r="L19" s="235" t="s">
        <v>148</v>
      </c>
      <c r="M19" s="120"/>
      <c r="N19" s="4"/>
      <c r="O19" s="140"/>
      <c r="P19" s="5"/>
    </row>
    <row r="20" spans="1:16">
      <c r="A20" s="5"/>
      <c r="B20" s="141" t="s">
        <v>149</v>
      </c>
      <c r="C20" s="1" t="s">
        <v>150</v>
      </c>
      <c r="D20" s="24">
        <v>10500</v>
      </c>
      <c r="E20" s="237">
        <f>D20/E9</f>
        <v>3.7499999999999999E-2</v>
      </c>
      <c r="F20" s="24">
        <f>$E$20*F9</f>
        <v>4500</v>
      </c>
      <c r="G20" s="118" t="s">
        <v>50</v>
      </c>
      <c r="H20" s="24">
        <f t="shared" ref="H20" si="5">$E$20*H9</f>
        <v>6000</v>
      </c>
      <c r="I20" s="118" t="s">
        <v>50</v>
      </c>
      <c r="J20" s="28" t="s">
        <v>148</v>
      </c>
      <c r="K20" s="235"/>
      <c r="L20" s="28" t="s">
        <v>148</v>
      </c>
      <c r="M20" s="120"/>
      <c r="N20" s="4"/>
      <c r="O20" s="140"/>
      <c r="P20" s="5"/>
    </row>
    <row r="21" spans="1:16">
      <c r="A21" s="5"/>
      <c r="B21" s="159" t="s">
        <v>151</v>
      </c>
      <c r="C21" s="39"/>
      <c r="D21" s="121"/>
      <c r="E21" s="39"/>
      <c r="F21" s="121">
        <f>SUM(F15:F20)</f>
        <v>214000</v>
      </c>
      <c r="G21" s="238"/>
      <c r="H21" s="121">
        <f t="shared" ref="H21:L21" si="6">SUM(H15:H20)</f>
        <v>173500</v>
      </c>
      <c r="I21" s="238"/>
      <c r="J21" s="121">
        <f t="shared" si="6"/>
        <v>25300</v>
      </c>
      <c r="K21" s="121"/>
      <c r="L21" s="121">
        <f t="shared" si="6"/>
        <v>23900</v>
      </c>
      <c r="M21" s="120"/>
      <c r="N21" s="4"/>
      <c r="O21" s="140"/>
      <c r="P21" s="5"/>
    </row>
    <row r="22" spans="1:16">
      <c r="A22" s="5" t="s">
        <v>152</v>
      </c>
      <c r="B22" s="141" t="s">
        <v>153</v>
      </c>
      <c r="C22" s="1" t="s">
        <v>142</v>
      </c>
      <c r="D22" s="14">
        <f>J21</f>
        <v>25300</v>
      </c>
      <c r="E22" s="14">
        <f>J21/(E11-J11)</f>
        <v>575</v>
      </c>
      <c r="F22" s="24">
        <f>$E$22*F11</f>
        <v>14375</v>
      </c>
      <c r="G22" s="118" t="s">
        <v>50</v>
      </c>
      <c r="H22" s="24">
        <f>$E$22*H11</f>
        <v>8625</v>
      </c>
      <c r="I22" s="118" t="s">
        <v>50</v>
      </c>
      <c r="J22" s="14"/>
      <c r="K22" s="14"/>
      <c r="L22" s="24">
        <f>$E$22*L11</f>
        <v>2300</v>
      </c>
      <c r="M22" s="118" t="s">
        <v>50</v>
      </c>
      <c r="N22" s="4"/>
      <c r="O22" s="247">
        <v>3</v>
      </c>
      <c r="P22" s="5"/>
    </row>
    <row r="23" spans="1:16" ht="16.5" customHeight="1">
      <c r="A23" s="5"/>
      <c r="B23" s="159" t="s">
        <v>151</v>
      </c>
      <c r="F23" s="121">
        <f>SUM(F21:F22)</f>
        <v>228375</v>
      </c>
      <c r="G23" s="121"/>
      <c r="H23" s="121">
        <f t="shared" ref="H23" si="7">SUM(H21:H22)</f>
        <v>182125</v>
      </c>
      <c r="I23" s="120"/>
      <c r="L23" s="121">
        <f>SUM(L21:L22)</f>
        <v>26200</v>
      </c>
      <c r="M23" s="3"/>
      <c r="N23" s="4"/>
      <c r="O23" s="140"/>
      <c r="P23" s="5"/>
    </row>
    <row r="24" spans="1:16">
      <c r="A24" s="5" t="s">
        <v>154</v>
      </c>
      <c r="B24" s="141" t="s">
        <v>155</v>
      </c>
      <c r="C24" s="1" t="s">
        <v>156</v>
      </c>
      <c r="D24" s="14">
        <f>L23</f>
        <v>26200</v>
      </c>
      <c r="F24" s="24">
        <f>L23*0.55</f>
        <v>14410.000000000002</v>
      </c>
      <c r="G24" s="118" t="s">
        <v>50</v>
      </c>
      <c r="H24" s="24">
        <f>L23*0.45</f>
        <v>11790</v>
      </c>
      <c r="I24" s="118" t="s">
        <v>50</v>
      </c>
      <c r="N24" s="4"/>
      <c r="O24" s="140"/>
      <c r="P24" s="5"/>
    </row>
    <row r="25" spans="1:16">
      <c r="A25" s="5"/>
      <c r="B25" s="159" t="s">
        <v>157</v>
      </c>
      <c r="F25" s="121">
        <f>SUM(F23:F24)</f>
        <v>242785</v>
      </c>
      <c r="G25" s="121"/>
      <c r="H25" s="121">
        <f>SUM(H23:H24)</f>
        <v>193915</v>
      </c>
      <c r="I25" s="122" t="s">
        <v>158</v>
      </c>
      <c r="J25" s="14"/>
      <c r="N25" s="4"/>
      <c r="O25" s="247">
        <v>3</v>
      </c>
      <c r="P25" s="5"/>
    </row>
    <row r="26" spans="1:16" ht="6.75" customHeight="1">
      <c r="A26" s="5"/>
      <c r="B26" s="159"/>
      <c r="F26" s="121"/>
      <c r="G26" s="121"/>
      <c r="H26" s="121"/>
      <c r="I26" s="122"/>
      <c r="J26" s="14"/>
      <c r="N26" s="4"/>
      <c r="O26" s="247"/>
      <c r="P26" s="5"/>
    </row>
    <row r="27" spans="1:16">
      <c r="A27" s="5"/>
      <c r="B27" s="279" t="s">
        <v>159</v>
      </c>
      <c r="C27" s="280"/>
      <c r="D27" s="280"/>
      <c r="E27" s="280"/>
      <c r="F27" s="280"/>
      <c r="G27" s="280"/>
      <c r="H27" s="280"/>
      <c r="I27" s="122"/>
      <c r="J27" s="14"/>
      <c r="N27" s="4"/>
      <c r="O27" s="247"/>
      <c r="P27" s="5"/>
    </row>
    <row r="28" spans="1:16">
      <c r="A28" s="5"/>
      <c r="B28" s="279" t="s">
        <v>160</v>
      </c>
      <c r="C28" s="280"/>
      <c r="D28" s="280"/>
      <c r="E28" s="280"/>
      <c r="F28" s="280"/>
      <c r="G28" s="280"/>
      <c r="H28" s="280"/>
      <c r="I28" s="122"/>
      <c r="J28" s="14"/>
      <c r="N28" s="4"/>
      <c r="O28" s="247"/>
      <c r="P28" s="5"/>
    </row>
    <row r="29" spans="1:16" ht="7.05" customHeight="1">
      <c r="A29" s="5"/>
      <c r="B29" s="227"/>
      <c r="C29" s="239"/>
      <c r="D29" s="239"/>
      <c r="E29" s="239"/>
      <c r="F29" s="239"/>
      <c r="G29" s="239"/>
      <c r="H29" s="239"/>
      <c r="I29" s="122"/>
      <c r="J29" s="14"/>
      <c r="N29" s="4"/>
      <c r="O29" s="247"/>
      <c r="P29" s="5"/>
    </row>
    <row r="30" spans="1:16">
      <c r="A30" s="5"/>
      <c r="B30" s="218" t="s">
        <v>469</v>
      </c>
      <c r="C30" s="240"/>
      <c r="D30" s="240"/>
      <c r="E30" s="240"/>
      <c r="F30" s="240"/>
      <c r="G30" s="240"/>
      <c r="H30" s="240"/>
      <c r="I30" s="122"/>
      <c r="J30" s="14"/>
      <c r="N30" s="4"/>
      <c r="O30" s="247"/>
      <c r="P30" s="5"/>
    </row>
    <row r="31" spans="1:16">
      <c r="A31" s="5"/>
      <c r="B31" s="218" t="s">
        <v>161</v>
      </c>
      <c r="C31" s="240"/>
      <c r="D31" s="240"/>
      <c r="E31" s="240"/>
      <c r="F31" s="240"/>
      <c r="G31" s="240"/>
      <c r="H31" s="240"/>
      <c r="I31" s="122"/>
      <c r="J31" s="14"/>
      <c r="N31" s="4"/>
      <c r="O31" s="247"/>
      <c r="P31" s="5"/>
    </row>
    <row r="32" spans="1:16">
      <c r="A32" s="5"/>
      <c r="B32" s="141" t="s">
        <v>470</v>
      </c>
      <c r="C32" s="240"/>
      <c r="D32" s="240"/>
      <c r="E32" s="240"/>
      <c r="F32" s="240"/>
      <c r="G32" s="240"/>
      <c r="H32" s="240"/>
      <c r="I32" s="122"/>
      <c r="J32" s="14"/>
      <c r="N32" s="4"/>
      <c r="O32" s="247"/>
      <c r="P32" s="5"/>
    </row>
    <row r="33" spans="1:16">
      <c r="A33" s="5"/>
      <c r="B33" s="141" t="s">
        <v>471</v>
      </c>
      <c r="C33" s="240"/>
      <c r="D33" s="240"/>
      <c r="E33" s="240"/>
      <c r="F33" s="240"/>
      <c r="G33" s="240"/>
      <c r="H33" s="240"/>
      <c r="I33" s="122"/>
      <c r="J33" s="14"/>
      <c r="N33" s="4"/>
      <c r="O33" s="247"/>
      <c r="P33" s="5"/>
    </row>
    <row r="34" spans="1:16">
      <c r="A34" s="5"/>
      <c r="B34" s="218" t="s">
        <v>162</v>
      </c>
      <c r="C34" s="218"/>
      <c r="D34" s="218"/>
      <c r="E34" s="218"/>
      <c r="F34" s="218"/>
      <c r="G34" s="218"/>
      <c r="H34" s="218"/>
      <c r="I34" s="122"/>
      <c r="J34" s="14"/>
      <c r="N34" s="4"/>
      <c r="O34" s="247"/>
      <c r="P34" s="5"/>
    </row>
    <row r="35" spans="1:16">
      <c r="A35" s="5"/>
      <c r="B35" s="281" t="s">
        <v>163</v>
      </c>
      <c r="C35" s="282"/>
      <c r="D35" s="282"/>
      <c r="E35" s="282"/>
      <c r="F35" s="282"/>
      <c r="G35" s="282"/>
      <c r="H35" s="282"/>
      <c r="I35" s="122"/>
      <c r="J35" s="14"/>
      <c r="N35" s="4"/>
      <c r="O35" s="247"/>
      <c r="P35" s="5"/>
    </row>
    <row r="36" spans="1:16" ht="18.75" customHeight="1">
      <c r="A36" s="5"/>
      <c r="B36" s="279" t="s">
        <v>164</v>
      </c>
      <c r="C36" s="280"/>
      <c r="D36" s="280"/>
      <c r="E36" s="280"/>
      <c r="F36" s="280"/>
      <c r="G36" s="280"/>
      <c r="H36" s="280"/>
      <c r="I36" s="122"/>
      <c r="J36" s="14"/>
      <c r="N36" s="4"/>
      <c r="O36" s="247"/>
      <c r="P36" s="5"/>
    </row>
    <row r="37" spans="1:16" ht="16.5" customHeight="1">
      <c r="A37" s="5"/>
      <c r="B37" s="283" t="s">
        <v>473</v>
      </c>
      <c r="C37" s="284"/>
      <c r="D37" s="284"/>
      <c r="E37" s="284"/>
      <c r="F37" s="284"/>
      <c r="G37" s="284"/>
      <c r="H37" s="284"/>
      <c r="I37" s="284"/>
      <c r="J37" s="284"/>
      <c r="K37" s="284"/>
      <c r="L37" s="284"/>
      <c r="M37" s="284"/>
      <c r="N37" s="4"/>
      <c r="O37" s="247"/>
      <c r="P37" s="79"/>
    </row>
    <row r="38" spans="1:16" ht="15" customHeight="1">
      <c r="A38" s="5"/>
      <c r="B38" s="218" t="s">
        <v>165</v>
      </c>
      <c r="C38" s="218"/>
      <c r="D38" s="218"/>
      <c r="E38" s="218"/>
      <c r="F38" s="218"/>
      <c r="G38" s="218"/>
      <c r="H38" s="218"/>
      <c r="I38" s="122"/>
      <c r="J38" s="14"/>
      <c r="N38" s="4"/>
      <c r="O38" s="247"/>
      <c r="P38" s="5"/>
    </row>
    <row r="39" spans="1:16" ht="5.55" customHeight="1">
      <c r="A39" s="5"/>
      <c r="B39" s="218"/>
      <c r="C39" s="240"/>
      <c r="D39" s="240"/>
      <c r="E39" s="240"/>
      <c r="F39" s="240"/>
      <c r="G39" s="240"/>
      <c r="H39" s="240"/>
      <c r="I39" s="122"/>
      <c r="J39" s="14"/>
      <c r="N39" s="4"/>
      <c r="O39" s="247"/>
      <c r="P39" s="5"/>
    </row>
    <row r="40" spans="1:16" ht="15" customHeight="1">
      <c r="A40" s="141"/>
      <c r="B40" s="218" t="s">
        <v>474</v>
      </c>
      <c r="C40" s="240"/>
      <c r="D40" s="240"/>
      <c r="E40" s="240"/>
      <c r="F40" s="240"/>
      <c r="G40" s="240"/>
      <c r="H40" s="240"/>
      <c r="I40" s="122"/>
      <c r="J40" s="14"/>
      <c r="N40" s="4"/>
      <c r="O40" s="245"/>
      <c r="P40" s="5"/>
    </row>
    <row r="41" spans="1:16" ht="15" customHeight="1">
      <c r="A41" s="141"/>
      <c r="B41" s="218" t="s">
        <v>472</v>
      </c>
      <c r="C41" s="240"/>
      <c r="D41" s="240"/>
      <c r="E41" s="240"/>
      <c r="F41" s="240"/>
      <c r="G41" s="240"/>
      <c r="H41" s="240"/>
      <c r="I41" s="122"/>
      <c r="J41" s="14"/>
      <c r="N41" s="4"/>
      <c r="O41" s="245"/>
      <c r="P41" s="5"/>
    </row>
    <row r="42" spans="1:16" ht="7.5" customHeight="1">
      <c r="A42" s="21"/>
      <c r="B42" s="219"/>
      <c r="C42" s="220"/>
      <c r="D42" s="220"/>
      <c r="E42" s="220"/>
      <c r="F42" s="220"/>
      <c r="G42" s="220"/>
      <c r="H42" s="220"/>
      <c r="I42" s="221"/>
      <c r="J42" s="24"/>
      <c r="K42" s="8"/>
      <c r="L42" s="8"/>
      <c r="M42" s="8"/>
      <c r="N42" s="18"/>
      <c r="O42" s="250"/>
      <c r="P42" s="21"/>
    </row>
    <row r="43" spans="1:16" ht="14.55" customHeight="1">
      <c r="A43" s="126" t="s">
        <v>166</v>
      </c>
      <c r="B43" s="126" t="s">
        <v>475</v>
      </c>
      <c r="C43" s="268"/>
      <c r="D43" s="268"/>
      <c r="E43" s="268"/>
      <c r="F43" s="268"/>
      <c r="G43" s="268"/>
      <c r="H43" s="268"/>
      <c r="I43" s="268"/>
      <c r="J43" s="268"/>
      <c r="K43" s="268"/>
      <c r="L43" s="268"/>
      <c r="M43" s="268"/>
      <c r="N43" s="269"/>
      <c r="O43" s="184">
        <v>1</v>
      </c>
      <c r="P43" s="17"/>
    </row>
    <row r="44" spans="1:16">
      <c r="A44" s="141"/>
      <c r="B44" s="225"/>
      <c r="C44" s="180"/>
      <c r="D44" s="180"/>
      <c r="E44" s="180"/>
      <c r="F44" s="180"/>
      <c r="G44" s="180"/>
      <c r="H44" s="180"/>
      <c r="I44" s="180"/>
      <c r="J44" s="180"/>
      <c r="K44" s="180"/>
      <c r="L44" s="180"/>
      <c r="M44" s="180"/>
      <c r="N44" s="226"/>
      <c r="O44" s="117"/>
      <c r="P44" s="4"/>
    </row>
    <row r="45" spans="1:16">
      <c r="A45" s="141"/>
      <c r="B45" s="183" t="s">
        <v>167</v>
      </c>
      <c r="C45" s="222"/>
      <c r="D45" s="222"/>
      <c r="E45" s="222"/>
      <c r="F45" s="222"/>
      <c r="G45" s="222"/>
      <c r="H45" s="222"/>
      <c r="I45" s="222"/>
      <c r="J45" s="222"/>
      <c r="K45" s="222"/>
      <c r="L45" s="222"/>
      <c r="M45" s="222"/>
      <c r="N45" s="226"/>
      <c r="O45" s="117"/>
      <c r="P45" s="4"/>
    </row>
    <row r="46" spans="1:16">
      <c r="A46" s="141"/>
      <c r="B46" s="183" t="s">
        <v>168</v>
      </c>
      <c r="C46" s="180"/>
      <c r="D46" s="180"/>
      <c r="E46" s="180"/>
      <c r="F46" s="180"/>
      <c r="G46" s="180"/>
      <c r="H46" s="180"/>
      <c r="I46" s="180"/>
      <c r="J46" s="180"/>
      <c r="K46" s="180"/>
      <c r="L46" s="180"/>
      <c r="M46" s="180"/>
      <c r="N46" s="226"/>
      <c r="O46" s="117"/>
      <c r="P46" s="4"/>
    </row>
    <row r="47" spans="1:16">
      <c r="A47" s="141"/>
      <c r="B47" s="183" t="s">
        <v>169</v>
      </c>
      <c r="C47" s="180"/>
      <c r="D47" s="180"/>
      <c r="E47" s="180"/>
      <c r="F47" s="180"/>
      <c r="G47" s="180"/>
      <c r="H47" s="180"/>
      <c r="I47" s="180"/>
      <c r="J47" s="180"/>
      <c r="K47" s="180"/>
      <c r="L47" s="180"/>
      <c r="M47" s="180"/>
      <c r="N47" s="226"/>
      <c r="O47" s="117"/>
      <c r="P47" s="4"/>
    </row>
    <row r="48" spans="1:16">
      <c r="A48" s="141"/>
      <c r="B48" s="183"/>
      <c r="C48" s="180"/>
      <c r="D48" s="180"/>
      <c r="E48" s="180"/>
      <c r="F48" s="180"/>
      <c r="G48" s="180"/>
      <c r="H48" s="180"/>
      <c r="I48" s="180"/>
      <c r="J48" s="180"/>
      <c r="K48" s="180"/>
      <c r="L48" s="180"/>
      <c r="M48" s="180"/>
      <c r="N48" s="226"/>
      <c r="O48" s="117"/>
      <c r="P48" s="4"/>
    </row>
    <row r="49" spans="1:16">
      <c r="A49" s="141"/>
      <c r="B49" s="141" t="s">
        <v>476</v>
      </c>
      <c r="C49" s="23"/>
      <c r="D49" s="23"/>
      <c r="E49" s="3"/>
      <c r="F49" s="23"/>
      <c r="G49" s="23"/>
      <c r="H49" s="3"/>
      <c r="I49" s="3"/>
      <c r="J49" s="23"/>
      <c r="K49" s="23"/>
      <c r="L49" s="3"/>
      <c r="M49" s="3"/>
      <c r="N49" s="4"/>
      <c r="O49" s="117"/>
      <c r="P49" s="4"/>
    </row>
    <row r="50" spans="1:16">
      <c r="A50" s="141"/>
      <c r="B50" s="5" t="s">
        <v>477</v>
      </c>
      <c r="C50" s="23"/>
      <c r="D50" s="23"/>
      <c r="E50" s="3"/>
      <c r="F50" s="23"/>
      <c r="G50" s="23"/>
      <c r="H50" s="3"/>
      <c r="I50" s="3"/>
      <c r="J50" s="23"/>
      <c r="K50" s="23"/>
      <c r="L50" s="3"/>
      <c r="M50" s="3"/>
      <c r="N50" s="4"/>
      <c r="O50" s="117"/>
      <c r="P50" s="4"/>
    </row>
    <row r="51" spans="1:16" ht="6.75" customHeight="1">
      <c r="A51" s="148"/>
      <c r="B51" s="148"/>
      <c r="C51" s="2"/>
      <c r="D51" s="2"/>
      <c r="E51" s="2"/>
      <c r="F51" s="2"/>
      <c r="G51" s="2"/>
      <c r="H51" s="2"/>
      <c r="I51" s="2"/>
      <c r="J51" s="2"/>
      <c r="K51" s="2"/>
      <c r="L51" s="2"/>
      <c r="M51" s="2"/>
      <c r="N51" s="18"/>
      <c r="O51" s="52"/>
      <c r="P51" s="18"/>
    </row>
    <row r="52" spans="1:16">
      <c r="A52" s="141" t="s">
        <v>170</v>
      </c>
      <c r="B52" s="141" t="s">
        <v>171</v>
      </c>
      <c r="C52" s="3"/>
      <c r="D52" s="3"/>
      <c r="E52" s="3"/>
      <c r="F52" s="3"/>
      <c r="G52" s="3"/>
      <c r="H52" s="3"/>
      <c r="I52" s="3"/>
      <c r="J52" s="3"/>
      <c r="K52" s="3"/>
      <c r="L52" s="3"/>
      <c r="M52" s="3"/>
      <c r="N52" s="4"/>
      <c r="O52" s="117">
        <v>1</v>
      </c>
      <c r="P52" s="277" t="s">
        <v>172</v>
      </c>
    </row>
    <row r="53" spans="1:16">
      <c r="A53" s="141"/>
      <c r="B53" s="141"/>
      <c r="C53" s="3"/>
      <c r="D53" s="3"/>
      <c r="E53" s="3"/>
      <c r="F53" s="3"/>
      <c r="G53" s="3"/>
      <c r="H53" s="3"/>
      <c r="I53" s="3"/>
      <c r="J53" s="3"/>
      <c r="K53" s="3"/>
      <c r="L53" s="3"/>
      <c r="M53" s="3"/>
      <c r="N53" s="4"/>
      <c r="O53" s="41"/>
      <c r="P53" s="278"/>
    </row>
    <row r="54" spans="1:16" ht="9" customHeight="1">
      <c r="A54" s="141"/>
      <c r="B54" s="159"/>
      <c r="C54" s="3"/>
      <c r="D54" s="3"/>
      <c r="E54" s="3"/>
      <c r="F54" s="3"/>
      <c r="G54" s="3"/>
      <c r="H54" s="3"/>
      <c r="I54" s="3"/>
      <c r="J54" s="3"/>
      <c r="K54" s="3"/>
      <c r="L54" s="3"/>
      <c r="M54" s="3"/>
      <c r="N54" s="4"/>
      <c r="O54" s="41"/>
      <c r="P54" s="4"/>
    </row>
    <row r="55" spans="1:16">
      <c r="A55" s="141" t="s">
        <v>173</v>
      </c>
      <c r="B55" s="141" t="s">
        <v>174</v>
      </c>
      <c r="C55" s="3"/>
      <c r="D55" s="3"/>
      <c r="E55" s="3"/>
      <c r="F55" s="3"/>
      <c r="G55" s="3"/>
      <c r="H55" s="3"/>
      <c r="I55" s="3"/>
      <c r="J55" s="3"/>
      <c r="K55" s="3"/>
      <c r="L55" s="3"/>
      <c r="M55" s="3"/>
      <c r="N55" s="4"/>
      <c r="O55" s="123">
        <v>1</v>
      </c>
      <c r="P55" s="4"/>
    </row>
    <row r="56" spans="1:16" ht="12.75" customHeight="1">
      <c r="A56" s="141"/>
      <c r="B56" s="159"/>
      <c r="C56" s="3"/>
      <c r="D56" s="3"/>
      <c r="E56" s="3"/>
      <c r="F56" s="3"/>
      <c r="G56" s="3"/>
      <c r="H56" s="3"/>
      <c r="I56" s="3"/>
      <c r="J56" s="3"/>
      <c r="K56" s="3"/>
      <c r="L56" s="3"/>
      <c r="M56" s="3"/>
      <c r="N56" s="4"/>
      <c r="O56" s="41"/>
      <c r="P56" s="4"/>
    </row>
    <row r="57" spans="1:16">
      <c r="A57" s="141" t="s">
        <v>175</v>
      </c>
      <c r="B57" s="141" t="s">
        <v>176</v>
      </c>
      <c r="C57" s="23"/>
      <c r="D57" s="23"/>
      <c r="E57" s="44"/>
      <c r="F57" s="23"/>
      <c r="G57" s="23"/>
      <c r="H57" s="44"/>
      <c r="I57" s="44"/>
      <c r="J57" s="23"/>
      <c r="K57" s="23"/>
      <c r="L57" s="44"/>
      <c r="M57" s="44"/>
      <c r="N57" s="4"/>
      <c r="O57" s="123">
        <v>1</v>
      </c>
      <c r="P57" s="4" t="s">
        <v>177</v>
      </c>
    </row>
    <row r="58" spans="1:16" ht="6.75" customHeight="1">
      <c r="A58" s="148"/>
      <c r="B58" s="148"/>
      <c r="C58" s="2"/>
      <c r="D58" s="2"/>
      <c r="E58" s="38"/>
      <c r="F58" s="2"/>
      <c r="G58" s="2"/>
      <c r="H58" s="38"/>
      <c r="I58" s="38"/>
      <c r="J58" s="2"/>
      <c r="K58" s="2"/>
      <c r="L58" s="38"/>
      <c r="M58" s="38"/>
      <c r="N58" s="18"/>
      <c r="O58" s="52"/>
      <c r="P58" s="21"/>
    </row>
    <row r="59" spans="1:16">
      <c r="A59" s="141" t="s">
        <v>178</v>
      </c>
      <c r="B59" s="126" t="s">
        <v>179</v>
      </c>
      <c r="C59" s="127"/>
      <c r="D59" s="3"/>
      <c r="E59" s="3"/>
      <c r="F59" s="3"/>
      <c r="G59" s="3"/>
      <c r="H59" s="3"/>
      <c r="I59" s="3"/>
      <c r="J59" s="3"/>
      <c r="K59" s="3"/>
      <c r="L59" s="3"/>
      <c r="M59" s="3"/>
      <c r="N59" s="4"/>
      <c r="O59" s="123">
        <v>2</v>
      </c>
      <c r="P59" s="275" t="s">
        <v>180</v>
      </c>
    </row>
    <row r="60" spans="1:16">
      <c r="A60" s="141"/>
      <c r="B60" s="141" t="s">
        <v>181</v>
      </c>
      <c r="D60" s="241"/>
      <c r="E60" s="241"/>
      <c r="F60" s="241"/>
      <c r="G60" s="241"/>
      <c r="H60" s="241"/>
      <c r="I60" s="241"/>
      <c r="J60" s="241"/>
      <c r="K60" s="241"/>
      <c r="L60" s="242"/>
      <c r="M60" s="242"/>
      <c r="N60" s="4"/>
      <c r="O60" s="123"/>
      <c r="P60" s="276"/>
    </row>
    <row r="61" spans="1:16">
      <c r="A61" s="141"/>
      <c r="B61" s="141" t="s">
        <v>182</v>
      </c>
      <c r="D61" s="241"/>
      <c r="E61" s="241"/>
      <c r="F61" s="241"/>
      <c r="G61" s="241"/>
      <c r="H61" s="241"/>
      <c r="I61" s="241"/>
      <c r="J61" s="241"/>
      <c r="K61" s="241"/>
      <c r="L61" s="242"/>
      <c r="M61" s="242"/>
      <c r="N61" s="4"/>
      <c r="O61" s="123"/>
      <c r="P61" s="79" t="s">
        <v>183</v>
      </c>
    </row>
    <row r="62" spans="1:16">
      <c r="A62" s="141"/>
      <c r="B62" s="141" t="s">
        <v>184</v>
      </c>
      <c r="D62" s="241"/>
      <c r="E62" s="241"/>
      <c r="F62" s="241"/>
      <c r="G62" s="241"/>
      <c r="H62" s="241"/>
      <c r="I62" s="241"/>
      <c r="J62" s="241"/>
      <c r="K62" s="241"/>
      <c r="L62" s="242"/>
      <c r="M62" s="242"/>
      <c r="N62" s="4"/>
      <c r="O62" s="123"/>
      <c r="P62" s="79" t="s">
        <v>185</v>
      </c>
    </row>
    <row r="63" spans="1:16" ht="31.05" customHeight="1">
      <c r="A63" s="141"/>
      <c r="B63" s="244" t="s">
        <v>186</v>
      </c>
      <c r="D63" s="241"/>
      <c r="E63" s="241"/>
      <c r="F63" s="241"/>
      <c r="G63" s="241"/>
      <c r="H63" s="241"/>
      <c r="I63" s="241"/>
      <c r="J63" s="241"/>
      <c r="K63" s="241"/>
      <c r="L63" s="242"/>
      <c r="M63" s="242"/>
      <c r="N63" s="4"/>
      <c r="O63" s="123"/>
      <c r="P63" s="79" t="s">
        <v>187</v>
      </c>
    </row>
    <row r="64" spans="1:16" ht="28.8">
      <c r="A64" s="141"/>
      <c r="B64" s="141"/>
      <c r="D64" s="241"/>
      <c r="E64" s="241"/>
      <c r="F64" s="241"/>
      <c r="G64" s="241"/>
      <c r="H64" s="241"/>
      <c r="I64" s="241"/>
      <c r="J64" s="241"/>
      <c r="K64" s="241"/>
      <c r="L64" s="242"/>
      <c r="M64" s="242"/>
      <c r="N64" s="4"/>
      <c r="O64" s="123"/>
      <c r="P64" s="79" t="s">
        <v>188</v>
      </c>
    </row>
    <row r="65" spans="1:16">
      <c r="A65" s="141"/>
      <c r="B65" s="141" t="s">
        <v>189</v>
      </c>
      <c r="D65" s="241"/>
      <c r="E65" s="241"/>
      <c r="F65" s="241"/>
      <c r="G65" s="241"/>
      <c r="H65" s="241"/>
      <c r="I65" s="241"/>
      <c r="J65" s="241"/>
      <c r="K65" s="241"/>
      <c r="L65" s="242"/>
      <c r="M65" s="242"/>
      <c r="N65" s="4"/>
      <c r="O65" s="123"/>
      <c r="P65" s="79" t="s">
        <v>190</v>
      </c>
    </row>
    <row r="66" spans="1:16">
      <c r="A66" s="141"/>
      <c r="B66" s="141" t="s">
        <v>191</v>
      </c>
      <c r="C66"/>
      <c r="D66" s="241"/>
      <c r="E66" s="241"/>
      <c r="F66" s="241"/>
      <c r="G66" s="241"/>
      <c r="H66" s="241"/>
      <c r="I66" s="241"/>
      <c r="J66" s="241"/>
      <c r="K66" s="241"/>
      <c r="L66" s="242"/>
      <c r="M66" s="242"/>
      <c r="N66" s="4"/>
      <c r="O66" s="123"/>
      <c r="P66" s="79" t="s">
        <v>192</v>
      </c>
    </row>
    <row r="67" spans="1:16">
      <c r="A67" s="141"/>
      <c r="B67" s="141" t="s">
        <v>193</v>
      </c>
      <c r="D67" s="241"/>
      <c r="E67" s="241"/>
      <c r="F67" s="241"/>
      <c r="G67" s="241"/>
      <c r="H67" s="241"/>
      <c r="I67" s="241"/>
      <c r="J67" s="241"/>
      <c r="K67" s="241"/>
      <c r="L67" s="242"/>
      <c r="M67" s="242"/>
      <c r="N67" s="4"/>
      <c r="O67" s="123"/>
      <c r="P67" s="79" t="s">
        <v>194</v>
      </c>
    </row>
    <row r="68" spans="1:16">
      <c r="A68" s="141"/>
      <c r="B68" s="141" t="s">
        <v>195</v>
      </c>
      <c r="D68" s="241"/>
      <c r="E68" s="241"/>
      <c r="F68" s="241"/>
      <c r="G68" s="241"/>
      <c r="H68" s="241"/>
      <c r="I68" s="241"/>
      <c r="J68" s="241"/>
      <c r="K68" s="241"/>
      <c r="L68" s="242"/>
      <c r="M68" s="242"/>
      <c r="N68" s="4"/>
      <c r="O68" s="123"/>
      <c r="P68" s="79" t="s">
        <v>196</v>
      </c>
    </row>
    <row r="69" spans="1:16">
      <c r="A69" s="141"/>
      <c r="B69" s="233" t="s">
        <v>197</v>
      </c>
      <c r="C69" s="243"/>
      <c r="D69" s="243"/>
      <c r="E69" s="243"/>
      <c r="F69" s="243"/>
      <c r="G69" s="243"/>
      <c r="H69" s="243"/>
      <c r="I69" s="243"/>
      <c r="J69" s="243"/>
      <c r="K69" s="243"/>
      <c r="L69" s="243"/>
      <c r="M69" s="242"/>
      <c r="N69" s="4"/>
      <c r="O69" s="123"/>
      <c r="P69" s="79" t="s">
        <v>198</v>
      </c>
    </row>
    <row r="70" spans="1:16" ht="14.55" customHeight="1">
      <c r="A70" s="141"/>
      <c r="B70" s="233" t="s">
        <v>199</v>
      </c>
      <c r="C70" s="243"/>
      <c r="D70" s="243"/>
      <c r="E70" s="243"/>
      <c r="F70" s="243"/>
      <c r="G70" s="243"/>
      <c r="H70" s="243"/>
      <c r="I70" s="243"/>
      <c r="J70" s="243"/>
      <c r="K70" s="243"/>
      <c r="L70" s="243"/>
      <c r="M70" s="242"/>
      <c r="N70" s="4"/>
      <c r="O70" s="123"/>
      <c r="P70" s="79" t="s">
        <v>200</v>
      </c>
    </row>
    <row r="71" spans="1:16" ht="6" customHeight="1">
      <c r="A71" s="141"/>
      <c r="B71" s="141"/>
      <c r="D71" s="241"/>
      <c r="E71" s="241"/>
      <c r="F71" s="241"/>
      <c r="G71" s="241"/>
      <c r="H71" s="241"/>
      <c r="I71" s="241"/>
      <c r="J71" s="241"/>
      <c r="K71" s="241"/>
      <c r="L71" s="242"/>
      <c r="M71" s="242"/>
      <c r="N71" s="4"/>
      <c r="O71" s="123"/>
      <c r="P71" s="5"/>
    </row>
    <row r="72" spans="1:16">
      <c r="A72" s="141"/>
      <c r="B72" s="141" t="s">
        <v>478</v>
      </c>
      <c r="C72" s="241"/>
      <c r="D72" s="241"/>
      <c r="E72" s="241"/>
      <c r="F72" s="241"/>
      <c r="G72" s="241"/>
      <c r="H72" s="241"/>
      <c r="I72" s="241"/>
      <c r="J72" s="241"/>
      <c r="K72" s="241"/>
      <c r="L72" s="242"/>
      <c r="M72" s="242"/>
      <c r="N72" s="4"/>
      <c r="O72" s="123"/>
      <c r="P72" s="5"/>
    </row>
    <row r="73" spans="1:16">
      <c r="A73" s="141"/>
      <c r="B73" s="141" t="s">
        <v>479</v>
      </c>
      <c r="C73" s="241"/>
      <c r="D73" s="241"/>
      <c r="E73" s="241"/>
      <c r="F73" s="241"/>
      <c r="G73" s="241"/>
      <c r="H73" s="241"/>
      <c r="I73" s="241"/>
      <c r="J73" s="241"/>
      <c r="K73" s="241"/>
      <c r="L73" s="242"/>
      <c r="M73" s="242"/>
      <c r="N73" s="4"/>
      <c r="O73" s="123"/>
      <c r="P73" s="5"/>
    </row>
    <row r="74" spans="1:16" ht="5.25" customHeight="1">
      <c r="A74" s="148"/>
      <c r="B74" s="148"/>
      <c r="C74" s="2"/>
      <c r="D74" s="2"/>
      <c r="E74" s="2"/>
      <c r="F74" s="2"/>
      <c r="G74" s="2"/>
      <c r="H74" s="2"/>
      <c r="I74" s="2"/>
      <c r="J74" s="2"/>
      <c r="K74" s="2"/>
      <c r="L74" s="2"/>
      <c r="M74" s="2"/>
      <c r="N74" s="18"/>
      <c r="O74" s="52"/>
      <c r="P74" s="21"/>
    </row>
  </sheetData>
  <mergeCells count="7">
    <mergeCell ref="P59:P60"/>
    <mergeCell ref="P52:P53"/>
    <mergeCell ref="B27:H27"/>
    <mergeCell ref="B28:H28"/>
    <mergeCell ref="B35:H35"/>
    <mergeCell ref="B36:H36"/>
    <mergeCell ref="B37:M37"/>
  </mergeCells>
  <pageMargins left="0.25" right="0.25" top="0.75" bottom="0.75" header="0.3" footer="0.3"/>
  <pageSetup paperSize="9" scale="80" fitToHeight="0" orientation="landscape" horizontalDpi="1200" verticalDpi="1200" r:id="rId1"/>
  <rowBreaks count="1" manualBreakCount="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C755-AC10-45FB-8230-BB40353D03AA}">
  <dimension ref="A1:F25"/>
  <sheetViews>
    <sheetView workbookViewId="0">
      <selection activeCell="E18" sqref="E18"/>
    </sheetView>
  </sheetViews>
  <sheetFormatPr defaultRowHeight="14.4"/>
  <cols>
    <col min="1" max="1" width="10.77734375" bestFit="1" customWidth="1"/>
  </cols>
  <sheetData>
    <row r="1" spans="1:6">
      <c r="A1" t="s">
        <v>201</v>
      </c>
      <c r="B1">
        <v>18000</v>
      </c>
    </row>
    <row r="3" spans="1:6">
      <c r="A3" t="s">
        <v>202</v>
      </c>
      <c r="B3" s="36" t="s">
        <v>203</v>
      </c>
      <c r="C3" s="36" t="s">
        <v>204</v>
      </c>
      <c r="D3" s="36" t="s">
        <v>205</v>
      </c>
      <c r="E3" s="36" t="s">
        <v>206</v>
      </c>
    </row>
    <row r="4" spans="1:6">
      <c r="B4" s="36">
        <v>500</v>
      </c>
      <c r="C4" s="36">
        <v>600</v>
      </c>
      <c r="D4" s="36">
        <v>650</v>
      </c>
      <c r="E4" s="36">
        <v>800</v>
      </c>
    </row>
    <row r="6" spans="1:6">
      <c r="A6" t="s">
        <v>207</v>
      </c>
      <c r="B6">
        <v>150</v>
      </c>
    </row>
    <row r="7" spans="1:6">
      <c r="A7" t="s">
        <v>208</v>
      </c>
      <c r="B7" s="37">
        <v>0.8</v>
      </c>
    </row>
    <row r="8" spans="1:6">
      <c r="A8" t="s">
        <v>209</v>
      </c>
      <c r="B8" s="37">
        <v>0.6</v>
      </c>
    </row>
    <row r="9" spans="1:6">
      <c r="A9" t="s">
        <v>210</v>
      </c>
      <c r="B9" s="37">
        <v>0.4</v>
      </c>
    </row>
    <row r="11" spans="1:6">
      <c r="A11" t="s">
        <v>211</v>
      </c>
      <c r="B11" s="36" t="s">
        <v>203</v>
      </c>
      <c r="C11" s="36" t="s">
        <v>204</v>
      </c>
      <c r="D11" s="36" t="s">
        <v>205</v>
      </c>
      <c r="E11" s="36" t="s">
        <v>206</v>
      </c>
    </row>
    <row r="12" spans="1:6">
      <c r="B12" s="36">
        <v>620</v>
      </c>
      <c r="C12" s="36">
        <v>700</v>
      </c>
      <c r="D12" s="36">
        <v>750</v>
      </c>
      <c r="E12" s="36">
        <v>800</v>
      </c>
    </row>
    <row r="14" spans="1:6">
      <c r="A14" t="s">
        <v>212</v>
      </c>
      <c r="B14">
        <v>40</v>
      </c>
    </row>
    <row r="15" spans="1:6">
      <c r="A15" t="s">
        <v>213</v>
      </c>
      <c r="B15">
        <v>36</v>
      </c>
    </row>
    <row r="16" spans="1:6">
      <c r="A16" t="s">
        <v>214</v>
      </c>
      <c r="B16">
        <v>18</v>
      </c>
      <c r="C16" t="s">
        <v>215</v>
      </c>
      <c r="D16">
        <v>25</v>
      </c>
      <c r="E16" t="s">
        <v>216</v>
      </c>
      <c r="F16">
        <v>2</v>
      </c>
    </row>
    <row r="17" spans="1:2">
      <c r="A17" t="s">
        <v>217</v>
      </c>
      <c r="B17">
        <v>10</v>
      </c>
    </row>
    <row r="19" spans="1:2">
      <c r="A19" t="s">
        <v>218</v>
      </c>
      <c r="B19">
        <v>4000</v>
      </c>
    </row>
    <row r="21" spans="1:2">
      <c r="A21" t="s">
        <v>219</v>
      </c>
      <c r="B21">
        <v>4500</v>
      </c>
    </row>
    <row r="23" spans="1:2">
      <c r="A23" t="s">
        <v>220</v>
      </c>
      <c r="B23">
        <v>26000</v>
      </c>
    </row>
    <row r="25" spans="1:2">
      <c r="A25" t="s">
        <v>63</v>
      </c>
      <c r="B25">
        <v>2250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C35B9-612E-437C-9A6C-8B327CCB0473}">
  <sheetPr>
    <pageSetUpPr fitToPage="1"/>
  </sheetPr>
  <dimension ref="A1:X76"/>
  <sheetViews>
    <sheetView topLeftCell="A20" zoomScaleNormal="100" workbookViewId="0">
      <selection sqref="A1:A1048576"/>
    </sheetView>
  </sheetViews>
  <sheetFormatPr defaultColWidth="8.5546875" defaultRowHeight="14.4"/>
  <cols>
    <col min="1" max="1" width="11.6640625" style="1" customWidth="1"/>
    <col min="2" max="2" width="3.21875" style="1" customWidth="1"/>
    <col min="3" max="3" width="29.21875" style="1" customWidth="1"/>
    <col min="4" max="4" width="10.44140625" style="1" customWidth="1"/>
    <col min="5" max="5" width="10.44140625" style="27" customWidth="1"/>
    <col min="6" max="7" width="10.44140625" style="1" customWidth="1"/>
    <col min="8" max="8" width="12.44140625" style="1" customWidth="1"/>
    <col min="9" max="9" width="3.77734375" style="1" customWidth="1"/>
    <col min="10" max="10" width="1.21875" style="1" customWidth="1"/>
    <col min="11" max="11" width="11.44140625" style="27" customWidth="1"/>
    <col min="12" max="12" width="49.5546875" style="1" customWidth="1"/>
    <col min="13" max="13" width="8.5546875" style="1"/>
    <col min="14" max="15" width="8.5546875" style="1" hidden="1" customWidth="1"/>
    <col min="16" max="16" width="12.21875" style="1" hidden="1" customWidth="1"/>
    <col min="17" max="19" width="8.5546875" style="1" hidden="1" customWidth="1"/>
    <col min="20" max="20" width="0" style="1" hidden="1" customWidth="1"/>
    <col min="21" max="16384" width="8.5546875" style="1"/>
  </cols>
  <sheetData>
    <row r="1" spans="1:24">
      <c r="A1" s="6" t="s">
        <v>35</v>
      </c>
      <c r="B1" s="29" t="s">
        <v>36</v>
      </c>
      <c r="C1" s="29"/>
      <c r="D1" s="29"/>
      <c r="E1" s="124"/>
      <c r="F1" s="29"/>
      <c r="G1" s="29"/>
      <c r="H1" s="29"/>
      <c r="I1" s="29"/>
      <c r="J1" s="20"/>
      <c r="K1" s="103" t="s">
        <v>221</v>
      </c>
      <c r="L1" s="7" t="s">
        <v>38</v>
      </c>
    </row>
    <row r="2" spans="1:24">
      <c r="A2" s="49" t="s">
        <v>222</v>
      </c>
      <c r="J2" s="4"/>
      <c r="K2" s="42">
        <v>12</v>
      </c>
      <c r="L2" s="4" t="s">
        <v>223</v>
      </c>
      <c r="N2" s="26" t="s">
        <v>134</v>
      </c>
      <c r="O2" s="26"/>
      <c r="P2" s="26"/>
      <c r="Q2" s="125">
        <v>3</v>
      </c>
      <c r="R2" s="26"/>
      <c r="S2" s="33"/>
      <c r="T2"/>
      <c r="U2"/>
      <c r="V2"/>
      <c r="W2"/>
      <c r="X2"/>
    </row>
    <row r="3" spans="1:24">
      <c r="A3" s="49"/>
      <c r="B3"/>
      <c r="C3" s="126"/>
      <c r="D3" s="127"/>
      <c r="E3" s="128" t="s">
        <v>224</v>
      </c>
      <c r="F3" s="129"/>
      <c r="G3" s="129"/>
      <c r="H3" s="130" t="s">
        <v>125</v>
      </c>
      <c r="I3"/>
      <c r="J3" s="4"/>
      <c r="K3" s="41"/>
      <c r="L3" s="4"/>
      <c r="N3" s="125" t="s">
        <v>225</v>
      </c>
      <c r="O3" s="26"/>
      <c r="P3" s="26"/>
      <c r="Q3" s="26">
        <v>6</v>
      </c>
      <c r="R3" s="26" t="s">
        <v>226</v>
      </c>
      <c r="S3" s="33"/>
      <c r="T3"/>
      <c r="U3"/>
      <c r="V3"/>
      <c r="W3"/>
      <c r="X3"/>
    </row>
    <row r="4" spans="1:24">
      <c r="A4" s="5"/>
      <c r="B4" s="39"/>
      <c r="C4" s="131" t="s">
        <v>227</v>
      </c>
      <c r="D4" s="132" t="s">
        <v>228</v>
      </c>
      <c r="E4" s="133">
        <f>SUM(Q3:Q5)*Q2</f>
        <v>51</v>
      </c>
      <c r="F4" s="134">
        <f>Q6</f>
        <v>15</v>
      </c>
      <c r="G4" s="135">
        <f>E4*F4</f>
        <v>765</v>
      </c>
      <c r="H4" s="136"/>
      <c r="I4" s="118" t="s">
        <v>50</v>
      </c>
      <c r="J4" s="4"/>
      <c r="K4" s="22"/>
      <c r="L4" s="285" t="s">
        <v>229</v>
      </c>
      <c r="N4" s="125" t="s">
        <v>230</v>
      </c>
      <c r="O4" s="26"/>
      <c r="P4" s="26"/>
      <c r="Q4" s="26">
        <v>6</v>
      </c>
      <c r="R4" s="26" t="s">
        <v>226</v>
      </c>
      <c r="S4" s="33"/>
      <c r="T4"/>
      <c r="U4"/>
      <c r="V4"/>
      <c r="W4"/>
      <c r="X4"/>
    </row>
    <row r="5" spans="1:24" ht="33.75" customHeight="1">
      <c r="A5" s="5"/>
      <c r="C5" s="131"/>
      <c r="D5" s="132" t="s">
        <v>231</v>
      </c>
      <c r="E5" s="133"/>
      <c r="F5" s="134"/>
      <c r="G5" s="137">
        <f>(Q8-SUM(Q3:Q5))*Q2*Q7</f>
        <v>36</v>
      </c>
      <c r="H5" s="136"/>
      <c r="I5" s="118" t="s">
        <v>66</v>
      </c>
      <c r="K5" s="41"/>
      <c r="L5" s="278"/>
      <c r="N5" s="125" t="s">
        <v>232</v>
      </c>
      <c r="O5" s="26"/>
      <c r="P5" s="26"/>
      <c r="Q5" s="26">
        <v>5</v>
      </c>
      <c r="R5" s="26" t="s">
        <v>226</v>
      </c>
      <c r="S5" s="33"/>
      <c r="T5"/>
      <c r="U5"/>
      <c r="V5"/>
      <c r="W5"/>
      <c r="X5"/>
    </row>
    <row r="6" spans="1:24">
      <c r="A6" s="5"/>
      <c r="C6" s="131"/>
      <c r="G6" s="138"/>
      <c r="H6" s="139">
        <f>G4+G5</f>
        <v>801</v>
      </c>
      <c r="I6" s="120"/>
      <c r="K6" s="140"/>
      <c r="L6" s="5"/>
      <c r="N6" s="26" t="s">
        <v>233</v>
      </c>
      <c r="O6" s="26"/>
      <c r="P6" s="26"/>
      <c r="Q6" s="110">
        <v>15</v>
      </c>
      <c r="R6" s="26" t="s">
        <v>234</v>
      </c>
      <c r="S6" s="33"/>
      <c r="T6"/>
      <c r="U6"/>
      <c r="V6"/>
      <c r="W6"/>
      <c r="X6"/>
    </row>
    <row r="7" spans="1:24">
      <c r="A7" s="5"/>
      <c r="C7" s="141" t="s">
        <v>235</v>
      </c>
      <c r="D7" s="1" t="s">
        <v>228</v>
      </c>
      <c r="E7" s="133">
        <f>Q11+Q12</f>
        <v>16</v>
      </c>
      <c r="F7" s="134">
        <f>Q10</f>
        <v>22</v>
      </c>
      <c r="G7" s="135">
        <f>E7*F7</f>
        <v>352</v>
      </c>
      <c r="H7" s="136"/>
      <c r="I7" s="118" t="s">
        <v>50</v>
      </c>
      <c r="K7" s="140"/>
      <c r="L7" s="285" t="s">
        <v>480</v>
      </c>
      <c r="N7" s="26" t="s">
        <v>236</v>
      </c>
      <c r="O7" s="26"/>
      <c r="P7" s="26"/>
      <c r="Q7" s="110">
        <v>4</v>
      </c>
      <c r="R7" s="26" t="s">
        <v>234</v>
      </c>
      <c r="S7" s="33"/>
      <c r="T7"/>
      <c r="U7"/>
      <c r="V7"/>
      <c r="W7"/>
      <c r="X7"/>
    </row>
    <row r="8" spans="1:24" ht="89.55" customHeight="1">
      <c r="A8" s="5"/>
      <c r="C8" s="244" t="s">
        <v>237</v>
      </c>
      <c r="D8" s="25" t="s">
        <v>214</v>
      </c>
      <c r="E8" s="133">
        <f>Q13</f>
        <v>3</v>
      </c>
      <c r="F8" s="134">
        <f>F7*1.5</f>
        <v>33</v>
      </c>
      <c r="G8" s="137">
        <f>E8*F8</f>
        <v>99</v>
      </c>
      <c r="H8" s="136"/>
      <c r="I8" s="118" t="s">
        <v>50</v>
      </c>
      <c r="K8" s="140"/>
      <c r="L8" s="285"/>
      <c r="N8" s="26" t="s">
        <v>238</v>
      </c>
      <c r="O8" s="26"/>
      <c r="P8" s="26"/>
      <c r="Q8" s="26">
        <v>20</v>
      </c>
      <c r="R8" s="26" t="s">
        <v>226</v>
      </c>
      <c r="S8" s="33"/>
      <c r="T8"/>
      <c r="U8"/>
      <c r="V8"/>
      <c r="W8"/>
      <c r="X8"/>
    </row>
    <row r="9" spans="1:24">
      <c r="A9" s="5"/>
      <c r="C9" s="141"/>
      <c r="F9" s="134"/>
      <c r="G9" s="135"/>
      <c r="H9" s="139">
        <f>SUM(G7:G8)</f>
        <v>451</v>
      </c>
      <c r="I9" s="120"/>
      <c r="K9" s="140"/>
      <c r="L9" s="5"/>
      <c r="N9" s="26"/>
      <c r="O9" s="26"/>
      <c r="P9" s="26"/>
      <c r="Q9" s="26"/>
      <c r="R9" s="26"/>
      <c r="S9" s="33"/>
      <c r="T9"/>
      <c r="U9"/>
      <c r="V9"/>
      <c r="W9"/>
      <c r="X9"/>
    </row>
    <row r="10" spans="1:24">
      <c r="A10" s="5"/>
      <c r="C10" s="141" t="s">
        <v>239</v>
      </c>
      <c r="F10" s="14"/>
      <c r="G10" s="138"/>
      <c r="H10" s="136"/>
      <c r="I10" s="118"/>
      <c r="K10" s="41"/>
      <c r="L10" s="285" t="s">
        <v>240</v>
      </c>
      <c r="N10" s="26" t="s">
        <v>241</v>
      </c>
      <c r="O10" s="26"/>
      <c r="P10" s="26"/>
      <c r="Q10" s="110">
        <v>22</v>
      </c>
      <c r="R10" s="26" t="s">
        <v>234</v>
      </c>
      <c r="S10" s="33"/>
      <c r="T10"/>
      <c r="U10"/>
      <c r="V10"/>
      <c r="W10"/>
      <c r="X10"/>
    </row>
    <row r="11" spans="1:24">
      <c r="A11" s="5"/>
      <c r="B11" s="39"/>
      <c r="C11" s="141" t="str">
        <f>N16</f>
        <v>Bedded Plants and Shrubs</v>
      </c>
      <c r="E11" s="43"/>
      <c r="F11" s="121"/>
      <c r="G11" s="138">
        <f>Q16</f>
        <v>1950</v>
      </c>
      <c r="H11" s="136"/>
      <c r="I11" s="286" t="s">
        <v>50</v>
      </c>
      <c r="K11" s="41"/>
      <c r="L11" s="278"/>
      <c r="N11" s="125" t="s">
        <v>242</v>
      </c>
      <c r="O11" s="26"/>
      <c r="P11" s="26"/>
      <c r="Q11" s="26">
        <v>8</v>
      </c>
      <c r="R11" s="26" t="s">
        <v>226</v>
      </c>
      <c r="S11" s="33"/>
      <c r="T11"/>
      <c r="U11"/>
      <c r="V11"/>
      <c r="W11"/>
      <c r="X11"/>
    </row>
    <row r="12" spans="1:24">
      <c r="A12" s="5"/>
      <c r="C12" s="141" t="str">
        <f>N17</f>
        <v>Plant seed (120 grams)</v>
      </c>
      <c r="F12" s="14"/>
      <c r="G12" s="135">
        <f>Q17*Q18</f>
        <v>180</v>
      </c>
      <c r="H12" s="136"/>
      <c r="I12" s="287"/>
      <c r="K12" s="22"/>
      <c r="L12" s="4"/>
      <c r="N12" s="125" t="s">
        <v>243</v>
      </c>
      <c r="O12" s="26"/>
      <c r="P12" s="26"/>
      <c r="Q12" s="26">
        <v>8</v>
      </c>
      <c r="R12" s="26" t="s">
        <v>226</v>
      </c>
      <c r="S12" s="33"/>
      <c r="T12"/>
      <c r="U12"/>
      <c r="V12"/>
      <c r="W12"/>
      <c r="X12"/>
    </row>
    <row r="13" spans="1:24" ht="16.5" customHeight="1">
      <c r="A13" s="5"/>
      <c r="C13" s="141" t="str">
        <f>N19</f>
        <v>Fertiliser (0.2 litres per gram)</v>
      </c>
      <c r="G13" s="142">
        <f>Q20*Q18*Q19</f>
        <v>120</v>
      </c>
      <c r="H13" s="136"/>
      <c r="I13" s="118" t="s">
        <v>50</v>
      </c>
      <c r="J13" s="4"/>
      <c r="K13" s="41"/>
      <c r="L13" s="290" t="s">
        <v>481</v>
      </c>
      <c r="N13" s="125" t="s">
        <v>244</v>
      </c>
      <c r="O13" s="26"/>
      <c r="P13" s="26"/>
      <c r="Q13" s="26">
        <v>3</v>
      </c>
      <c r="R13" s="26" t="s">
        <v>226</v>
      </c>
      <c r="S13" s="33"/>
      <c r="T13"/>
      <c r="U13"/>
      <c r="V13"/>
      <c r="W13"/>
      <c r="X13"/>
    </row>
    <row r="14" spans="1:24" ht="28.5" customHeight="1">
      <c r="A14" s="5"/>
      <c r="C14" s="141"/>
      <c r="G14" s="138"/>
      <c r="H14" s="136">
        <f>SUM(G11:G13)</f>
        <v>2250</v>
      </c>
      <c r="I14" s="120"/>
      <c r="J14" s="4"/>
      <c r="K14" s="41"/>
      <c r="L14" s="290"/>
      <c r="N14" s="125"/>
      <c r="O14" s="26"/>
      <c r="P14" s="26"/>
      <c r="Q14" s="26"/>
      <c r="R14" s="26"/>
      <c r="S14" s="33"/>
      <c r="T14"/>
      <c r="U14"/>
      <c r="V14"/>
      <c r="W14"/>
      <c r="X14"/>
    </row>
    <row r="15" spans="1:24" ht="30" customHeight="1">
      <c r="A15" s="5"/>
      <c r="C15" s="141"/>
      <c r="G15" s="138"/>
      <c r="H15" s="136"/>
      <c r="I15" s="120"/>
      <c r="J15" s="4"/>
      <c r="K15" s="41"/>
      <c r="L15" s="288" t="s">
        <v>245</v>
      </c>
      <c r="N15" s="26"/>
      <c r="O15" s="26"/>
      <c r="P15" s="26"/>
      <c r="Q15" s="26"/>
      <c r="R15" s="26"/>
      <c r="S15" s="33"/>
      <c r="T15"/>
      <c r="U15"/>
      <c r="V15"/>
      <c r="W15"/>
      <c r="X15"/>
    </row>
    <row r="16" spans="1:24" ht="16.5" customHeight="1">
      <c r="A16" s="5"/>
      <c r="C16" s="141" t="s">
        <v>246</v>
      </c>
      <c r="E16" s="222" t="s">
        <v>247</v>
      </c>
      <c r="G16" s="138"/>
      <c r="H16" s="143">
        <f>SUM(E4:E8)*Q22</f>
        <v>175</v>
      </c>
      <c r="I16" s="118" t="s">
        <v>66</v>
      </c>
      <c r="J16" s="4"/>
      <c r="K16" s="41"/>
      <c r="L16" s="289"/>
      <c r="N16" s="125" t="s">
        <v>248</v>
      </c>
      <c r="O16" s="26"/>
      <c r="P16" s="26"/>
      <c r="Q16" s="32">
        <v>1950</v>
      </c>
      <c r="R16" s="26"/>
      <c r="S16" s="26"/>
      <c r="U16"/>
      <c r="V16"/>
      <c r="W16"/>
      <c r="X16"/>
    </row>
    <row r="17" spans="1:24" ht="16.5" customHeight="1">
      <c r="A17" s="5"/>
      <c r="C17" s="141" t="s">
        <v>249</v>
      </c>
      <c r="E17" s="222" t="s">
        <v>250</v>
      </c>
      <c r="G17" s="138"/>
      <c r="H17" s="136"/>
      <c r="I17" s="120"/>
      <c r="J17" s="4"/>
      <c r="K17" s="41"/>
      <c r="L17" s="289"/>
      <c r="N17" s="26" t="s">
        <v>251</v>
      </c>
      <c r="O17" s="26"/>
      <c r="P17" s="26"/>
      <c r="Q17" s="144">
        <v>1.5</v>
      </c>
      <c r="R17" s="26" t="s">
        <v>252</v>
      </c>
      <c r="S17" s="26"/>
      <c r="U17"/>
      <c r="V17"/>
      <c r="W17"/>
      <c r="X17"/>
    </row>
    <row r="18" spans="1:24" ht="22.5" customHeight="1">
      <c r="A18" s="5"/>
      <c r="C18" s="145" t="s">
        <v>253</v>
      </c>
      <c r="G18" s="138"/>
      <c r="H18" s="146">
        <f>SUM(H6:H17)</f>
        <v>3677</v>
      </c>
      <c r="I18" s="120"/>
      <c r="J18" s="4"/>
      <c r="K18" s="41"/>
      <c r="L18" s="289"/>
      <c r="N18" s="26"/>
      <c r="O18" s="26"/>
      <c r="P18" s="26"/>
      <c r="Q18" s="26">
        <v>120</v>
      </c>
      <c r="R18" s="26" t="s">
        <v>254</v>
      </c>
      <c r="S18" s="26"/>
    </row>
    <row r="19" spans="1:24" ht="16.5" customHeight="1">
      <c r="A19" s="5"/>
      <c r="C19" s="131" t="s">
        <v>255</v>
      </c>
      <c r="G19" s="138"/>
      <c r="H19" s="147">
        <f>H18*Q23</f>
        <v>1286.9499999999998</v>
      </c>
      <c r="I19" s="118" t="s">
        <v>50</v>
      </c>
      <c r="J19" s="4"/>
      <c r="K19" s="41"/>
      <c r="L19" s="4"/>
      <c r="N19" s="26" t="s">
        <v>256</v>
      </c>
      <c r="O19" s="26"/>
      <c r="P19" s="26"/>
      <c r="Q19" s="32">
        <v>5</v>
      </c>
      <c r="R19" s="26" t="s">
        <v>257</v>
      </c>
      <c r="S19" s="26"/>
    </row>
    <row r="20" spans="1:24" ht="16.5" customHeight="1">
      <c r="A20" s="5"/>
      <c r="C20" s="131"/>
      <c r="G20" s="138"/>
      <c r="H20" s="139">
        <f>H18+H19</f>
        <v>4963.95</v>
      </c>
      <c r="I20" s="120"/>
      <c r="J20" s="4"/>
      <c r="K20" s="41"/>
      <c r="L20" s="285" t="s">
        <v>258</v>
      </c>
      <c r="N20" s="26"/>
      <c r="O20" s="26"/>
      <c r="P20" s="26"/>
      <c r="Q20" s="26">
        <v>0.2</v>
      </c>
      <c r="R20" s="26" t="s">
        <v>259</v>
      </c>
      <c r="S20" s="26"/>
    </row>
    <row r="21" spans="1:24" ht="16.5" customHeight="1">
      <c r="A21" s="5"/>
      <c r="C21" s="131" t="s">
        <v>105</v>
      </c>
      <c r="G21" s="138"/>
      <c r="H21" s="147">
        <f>H20*Q24</f>
        <v>992.79</v>
      </c>
      <c r="I21" s="118" t="s">
        <v>50</v>
      </c>
      <c r="J21" s="4"/>
      <c r="K21" s="41"/>
      <c r="L21" s="278"/>
      <c r="N21" s="26"/>
      <c r="O21" s="26"/>
      <c r="P21" s="26"/>
      <c r="Q21" s="26"/>
      <c r="R21" s="26"/>
      <c r="S21" s="26"/>
    </row>
    <row r="22" spans="1:24" ht="16.5" customHeight="1">
      <c r="A22" s="5"/>
      <c r="C22" s="145" t="s">
        <v>260</v>
      </c>
      <c r="G22" s="138"/>
      <c r="H22" s="146">
        <f>H20+H21</f>
        <v>5956.74</v>
      </c>
      <c r="I22" s="118" t="s">
        <v>261</v>
      </c>
      <c r="J22" s="4"/>
      <c r="K22" s="45"/>
      <c r="L22" s="278"/>
      <c r="N22" s="26" t="s">
        <v>262</v>
      </c>
      <c r="O22" s="26"/>
      <c r="P22" s="26"/>
      <c r="Q22" s="144">
        <v>2.5</v>
      </c>
      <c r="R22" s="26" t="s">
        <v>234</v>
      </c>
      <c r="S22" s="26"/>
    </row>
    <row r="23" spans="1:24">
      <c r="A23" s="5"/>
      <c r="C23" s="148"/>
      <c r="D23" s="8"/>
      <c r="E23" s="149"/>
      <c r="F23" s="8"/>
      <c r="G23" s="8"/>
      <c r="H23" s="150"/>
      <c r="I23" s="44"/>
      <c r="J23" s="4"/>
      <c r="K23" s="45"/>
      <c r="L23" s="4"/>
      <c r="N23" s="26" t="s">
        <v>263</v>
      </c>
      <c r="O23" s="26"/>
      <c r="P23" s="26"/>
      <c r="Q23" s="151">
        <v>0.35</v>
      </c>
      <c r="R23" s="26"/>
      <c r="S23" s="26"/>
    </row>
    <row r="24" spans="1:24">
      <c r="A24" s="5"/>
      <c r="B24" s="39"/>
      <c r="C24" s="39"/>
      <c r="H24" s="121"/>
      <c r="I24" s="121"/>
      <c r="J24" s="4"/>
      <c r="K24" s="22"/>
      <c r="L24" s="285" t="s">
        <v>264</v>
      </c>
      <c r="N24" s="26" t="s">
        <v>105</v>
      </c>
      <c r="O24" s="26"/>
      <c r="P24" s="26"/>
      <c r="Q24" s="151">
        <v>0.2</v>
      </c>
      <c r="R24" s="26"/>
      <c r="S24" s="26"/>
    </row>
    <row r="25" spans="1:24">
      <c r="A25" s="5"/>
      <c r="B25" s="39"/>
      <c r="C25" s="152" t="s">
        <v>265</v>
      </c>
      <c r="H25" s="121"/>
      <c r="I25" s="121"/>
      <c r="J25" s="4"/>
      <c r="K25" s="22"/>
      <c r="L25" s="278"/>
      <c r="Q25" s="153"/>
    </row>
    <row r="26" spans="1:24">
      <c r="A26" s="5"/>
      <c r="B26" s="39"/>
      <c r="C26" s="152" t="s">
        <v>266</v>
      </c>
      <c r="H26" s="121"/>
      <c r="I26" s="121"/>
      <c r="J26" s="4"/>
      <c r="K26" s="22"/>
      <c r="L26" s="278"/>
      <c r="Q26" s="153"/>
    </row>
    <row r="27" spans="1:24" ht="6.6" customHeight="1">
      <c r="A27" s="5"/>
      <c r="B27" s="39"/>
      <c r="C27" s="152"/>
      <c r="H27" s="121"/>
      <c r="I27" s="121"/>
      <c r="J27" s="4"/>
      <c r="K27" s="22"/>
      <c r="L27" s="4"/>
      <c r="Q27" s="153"/>
    </row>
    <row r="28" spans="1:24">
      <c r="A28" s="5"/>
      <c r="B28" s="39"/>
      <c r="C28" s="152"/>
      <c r="H28" s="121"/>
      <c r="I28" s="121"/>
      <c r="J28" s="4"/>
      <c r="K28" s="22"/>
      <c r="L28" s="285" t="s">
        <v>267</v>
      </c>
      <c r="Q28" s="153"/>
    </row>
    <row r="29" spans="1:24">
      <c r="A29" s="5"/>
      <c r="B29" s="39"/>
      <c r="C29" s="223" t="s">
        <v>268</v>
      </c>
      <c r="H29" s="121"/>
      <c r="I29" s="121"/>
      <c r="J29" s="4"/>
      <c r="K29" s="22"/>
      <c r="L29" s="278"/>
      <c r="Q29" s="153"/>
    </row>
    <row r="30" spans="1:24">
      <c r="A30" s="5"/>
      <c r="B30" s="39"/>
      <c r="C30" s="152" t="s">
        <v>482</v>
      </c>
      <c r="H30" s="121"/>
      <c r="I30" s="121"/>
      <c r="J30" s="4"/>
      <c r="K30" s="22"/>
      <c r="L30" s="278"/>
      <c r="Q30" s="153"/>
    </row>
    <row r="31" spans="1:24">
      <c r="A31" s="5"/>
      <c r="B31" s="39"/>
      <c r="C31" s="152"/>
      <c r="H31" s="121"/>
      <c r="I31" s="121"/>
      <c r="J31" s="4"/>
      <c r="K31" s="22"/>
      <c r="L31" s="278"/>
      <c r="Q31" s="153"/>
    </row>
    <row r="32" spans="1:24" ht="5.55" customHeight="1">
      <c r="A32" s="5"/>
      <c r="B32" s="39"/>
      <c r="C32" s="152"/>
      <c r="H32" s="121"/>
      <c r="I32" s="121"/>
      <c r="J32" s="4"/>
      <c r="K32" s="22"/>
      <c r="L32" s="154"/>
      <c r="Q32" s="153"/>
    </row>
    <row r="33" spans="1:17" ht="14.55" customHeight="1">
      <c r="A33" s="5"/>
      <c r="B33" s="39"/>
      <c r="C33" s="152"/>
      <c r="H33" s="121"/>
      <c r="I33" s="121"/>
      <c r="J33" s="4"/>
      <c r="K33" s="22"/>
      <c r="L33" s="285" t="s">
        <v>269</v>
      </c>
      <c r="Q33" s="153"/>
    </row>
    <row r="34" spans="1:17">
      <c r="A34" s="5"/>
      <c r="B34" s="39"/>
      <c r="C34" s="152"/>
      <c r="H34" s="121"/>
      <c r="I34" s="121"/>
      <c r="J34" s="4"/>
      <c r="K34" s="22"/>
      <c r="L34" s="278"/>
      <c r="Q34" s="153"/>
    </row>
    <row r="35" spans="1:17">
      <c r="A35" s="5"/>
      <c r="B35" s="39"/>
      <c r="C35" s="152"/>
      <c r="H35" s="121"/>
      <c r="I35" s="121"/>
      <c r="J35" s="4"/>
      <c r="K35" s="22"/>
      <c r="L35" s="278"/>
      <c r="Q35" s="153"/>
    </row>
    <row r="36" spans="1:17" ht="8.1" customHeight="1">
      <c r="A36" s="5"/>
      <c r="B36" s="39"/>
      <c r="C36" s="152"/>
      <c r="H36" s="121"/>
      <c r="I36" s="121"/>
      <c r="J36" s="4"/>
      <c r="K36" s="22"/>
      <c r="L36" s="154"/>
      <c r="Q36" s="153"/>
    </row>
    <row r="37" spans="1:17" ht="14.1" customHeight="1">
      <c r="A37" s="5"/>
      <c r="B37" s="39"/>
      <c r="C37" s="152"/>
      <c r="H37" s="121"/>
      <c r="I37" s="121"/>
      <c r="J37" s="4"/>
      <c r="K37" s="22"/>
      <c r="L37" s="4" t="s">
        <v>270</v>
      </c>
      <c r="Q37" s="153"/>
    </row>
    <row r="38" spans="1:17" ht="3" customHeight="1">
      <c r="A38" s="50"/>
      <c r="B38" s="46"/>
      <c r="C38" s="46"/>
      <c r="D38" s="47"/>
      <c r="E38" s="155"/>
      <c r="F38" s="47"/>
      <c r="G38" s="47"/>
      <c r="H38" s="47"/>
      <c r="I38" s="47"/>
      <c r="J38" s="48"/>
      <c r="K38" s="51"/>
      <c r="L38" s="48"/>
    </row>
    <row r="46" spans="1:17">
      <c r="K46" s="1"/>
    </row>
    <row r="47" spans="1:17">
      <c r="K47" s="1"/>
    </row>
    <row r="48" spans="1:17">
      <c r="K48" s="1"/>
    </row>
    <row r="49" spans="1:11">
      <c r="K49" s="1"/>
    </row>
    <row r="50" spans="1:11">
      <c r="K50" s="1"/>
    </row>
    <row r="51" spans="1:11">
      <c r="H51" s="134"/>
      <c r="K51" s="1"/>
    </row>
    <row r="52" spans="1:11">
      <c r="A52" s="132"/>
      <c r="B52" s="132"/>
      <c r="C52" s="132"/>
      <c r="E52" s="133"/>
      <c r="K52" s="1"/>
    </row>
    <row r="53" spans="1:11">
      <c r="A53" s="132"/>
      <c r="E53" s="133"/>
      <c r="K53" s="1"/>
    </row>
    <row r="54" spans="1:11">
      <c r="D54" s="156"/>
      <c r="E54" s="133"/>
      <c r="K54" s="1"/>
    </row>
    <row r="55" spans="1:11">
      <c r="K55" s="1"/>
    </row>
    <row r="56" spans="1:11">
      <c r="A56" s="132"/>
      <c r="B56" s="132"/>
      <c r="C56" s="132"/>
      <c r="D56" s="156"/>
      <c r="E56" s="133"/>
      <c r="F56" s="134"/>
      <c r="G56" s="134"/>
      <c r="K56" s="1"/>
    </row>
    <row r="57" spans="1:11">
      <c r="B57" s="132"/>
      <c r="C57" s="132"/>
      <c r="D57" s="156"/>
      <c r="E57" s="133"/>
      <c r="F57" s="134"/>
      <c r="K57" s="1"/>
    </row>
    <row r="58" spans="1:11">
      <c r="K58" s="1"/>
    </row>
    <row r="59" spans="1:11">
      <c r="K59" s="1"/>
    </row>
    <row r="60" spans="1:11">
      <c r="K60" s="1"/>
    </row>
    <row r="61" spans="1:11">
      <c r="K61" s="1"/>
    </row>
    <row r="62" spans="1:11">
      <c r="K62" s="1"/>
    </row>
    <row r="63" spans="1:11">
      <c r="K63" s="1"/>
    </row>
    <row r="64" spans="1:11">
      <c r="K64" s="1"/>
    </row>
    <row r="65" spans="1:11">
      <c r="A65" s="132"/>
      <c r="D65" s="156"/>
      <c r="E65" s="133"/>
      <c r="F65" s="134"/>
      <c r="G65" s="134"/>
      <c r="H65" s="157"/>
    </row>
    <row r="66" spans="1:11">
      <c r="A66" s="132"/>
      <c r="B66" s="132"/>
      <c r="C66" s="132"/>
      <c r="D66" s="156"/>
      <c r="E66" s="133"/>
      <c r="F66" s="156"/>
      <c r="G66" s="156"/>
      <c r="H66" s="156"/>
    </row>
    <row r="68" spans="1:11">
      <c r="E68" s="158"/>
    </row>
    <row r="69" spans="1:11">
      <c r="B69" s="132"/>
      <c r="C69" s="132"/>
      <c r="E69" s="133"/>
      <c r="F69" s="156"/>
      <c r="G69" s="25"/>
    </row>
    <row r="70" spans="1:11">
      <c r="B70" s="132"/>
      <c r="C70" s="132"/>
      <c r="E70" s="158"/>
      <c r="F70" s="156"/>
      <c r="G70" s="25"/>
      <c r="K70" s="1"/>
    </row>
    <row r="71" spans="1:11">
      <c r="K71" s="1"/>
    </row>
    <row r="72" spans="1:11">
      <c r="F72" s="119"/>
      <c r="K72" s="1"/>
    </row>
    <row r="73" spans="1:11">
      <c r="F73" s="119"/>
      <c r="K73" s="1"/>
    </row>
    <row r="74" spans="1:11">
      <c r="F74" s="119"/>
      <c r="K74" s="1"/>
    </row>
    <row r="75" spans="1:11">
      <c r="F75" s="119"/>
      <c r="K75" s="1"/>
    </row>
    <row r="76" spans="1:11">
      <c r="K76" s="1"/>
    </row>
  </sheetData>
  <mergeCells count="10">
    <mergeCell ref="L33:L35"/>
    <mergeCell ref="L4:L5"/>
    <mergeCell ref="L7:L8"/>
    <mergeCell ref="L10:L11"/>
    <mergeCell ref="I11:I12"/>
    <mergeCell ref="L15:L18"/>
    <mergeCell ref="L20:L22"/>
    <mergeCell ref="L24:L26"/>
    <mergeCell ref="L28:L31"/>
    <mergeCell ref="L13:L14"/>
  </mergeCells>
  <pageMargins left="0.25" right="0.25" top="0.75" bottom="0.75" header="0.3" footer="0.3"/>
  <pageSetup paperSize="9" scale="73"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6D46-0207-434F-A5E4-4B9A401200D5}">
  <sheetPr>
    <pageSetUpPr fitToPage="1"/>
  </sheetPr>
  <dimension ref="A1:AB57"/>
  <sheetViews>
    <sheetView zoomScaleNormal="100" workbookViewId="0">
      <selection sqref="A1:A1048576"/>
    </sheetView>
  </sheetViews>
  <sheetFormatPr defaultColWidth="8.5546875" defaultRowHeight="14.4"/>
  <cols>
    <col min="1" max="1" width="11.6640625" style="141" customWidth="1"/>
    <col min="2" max="2" width="0.77734375" style="1" customWidth="1"/>
    <col min="3" max="3" width="8" style="1" customWidth="1"/>
    <col min="4" max="4" width="7" style="1" customWidth="1"/>
    <col min="5" max="6" width="8.5546875" style="1"/>
    <col min="7" max="7" width="3.44140625" style="1" customWidth="1"/>
    <col min="8" max="8" width="6.5546875" style="1" customWidth="1"/>
    <col min="9" max="10" width="8.5546875" style="1"/>
    <col min="11" max="11" width="2.44140625" style="1" customWidth="1"/>
    <col min="12" max="12" width="8" style="1" customWidth="1"/>
    <col min="13" max="13" width="7.44140625" style="1" customWidth="1"/>
    <col min="14" max="14" width="9" style="1" customWidth="1"/>
    <col min="15" max="15" width="3.5546875" style="1" customWidth="1"/>
    <col min="16" max="16" width="11" style="27" customWidth="1"/>
    <col min="17" max="17" width="75" style="1" customWidth="1"/>
    <col min="18" max="16384" width="8.5546875" style="1"/>
  </cols>
  <sheetData>
    <row r="1" spans="1:20" ht="27.6" customHeight="1">
      <c r="A1" s="253" t="s">
        <v>35</v>
      </c>
      <c r="B1" s="253"/>
      <c r="C1" s="29" t="s">
        <v>36</v>
      </c>
      <c r="D1" s="29"/>
      <c r="E1" s="19"/>
      <c r="F1" s="19"/>
      <c r="G1" s="19"/>
      <c r="H1" s="19"/>
      <c r="I1" s="19"/>
      <c r="J1" s="19"/>
      <c r="K1" s="19"/>
      <c r="L1" s="19"/>
      <c r="M1" s="19"/>
      <c r="N1" s="19"/>
      <c r="O1" s="254"/>
      <c r="P1" s="29" t="s">
        <v>271</v>
      </c>
      <c r="Q1" s="6" t="s">
        <v>38</v>
      </c>
    </row>
    <row r="2" spans="1:20" ht="12.75" customHeight="1">
      <c r="A2" s="182">
        <v>3</v>
      </c>
      <c r="B2" s="159"/>
      <c r="C2" s="39"/>
      <c r="D2" s="39"/>
      <c r="O2" s="160"/>
      <c r="P2" s="43"/>
      <c r="Q2" s="185" t="s">
        <v>272</v>
      </c>
    </row>
    <row r="3" spans="1:20">
      <c r="A3" s="183" t="s">
        <v>273</v>
      </c>
      <c r="B3" s="141"/>
      <c r="C3" s="39" t="s">
        <v>274</v>
      </c>
      <c r="D3" s="39"/>
      <c r="E3" s="39"/>
      <c r="F3" s="39"/>
      <c r="G3" s="39"/>
      <c r="H3" s="39"/>
      <c r="I3" s="39"/>
      <c r="J3" s="39"/>
      <c r="K3" s="39"/>
      <c r="L3" s="39"/>
      <c r="M3" s="39"/>
      <c r="N3" s="39"/>
      <c r="O3" s="4"/>
      <c r="P3" s="161">
        <v>11</v>
      </c>
      <c r="Q3" s="5"/>
    </row>
    <row r="4" spans="1:20">
      <c r="B4" s="141"/>
      <c r="C4" s="6"/>
      <c r="D4" s="292" t="s">
        <v>275</v>
      </c>
      <c r="E4" s="292"/>
      <c r="F4" s="292"/>
      <c r="G4" s="162"/>
      <c r="H4" s="292" t="s">
        <v>276</v>
      </c>
      <c r="I4" s="292"/>
      <c r="J4" s="292"/>
      <c r="K4" s="162"/>
      <c r="L4" s="292" t="s">
        <v>277</v>
      </c>
      <c r="M4" s="292"/>
      <c r="N4" s="292"/>
      <c r="O4" s="4"/>
      <c r="Q4" s="5" t="s">
        <v>483</v>
      </c>
    </row>
    <row r="5" spans="1:20" ht="30" customHeight="1">
      <c r="B5" s="141"/>
      <c r="C5" s="163"/>
      <c r="D5" s="163" t="s">
        <v>278</v>
      </c>
      <c r="E5" s="164" t="s">
        <v>279</v>
      </c>
      <c r="F5" s="164" t="s">
        <v>280</v>
      </c>
      <c r="G5" s="165"/>
      <c r="H5" s="163" t="s">
        <v>278</v>
      </c>
      <c r="I5" s="164" t="s">
        <v>279</v>
      </c>
      <c r="J5" s="164" t="s">
        <v>280</v>
      </c>
      <c r="K5" s="165"/>
      <c r="L5" s="163" t="s">
        <v>278</v>
      </c>
      <c r="M5" s="164" t="s">
        <v>279</v>
      </c>
      <c r="N5" s="164" t="s">
        <v>280</v>
      </c>
      <c r="O5" s="4"/>
      <c r="Q5" s="5" t="s">
        <v>281</v>
      </c>
    </row>
    <row r="6" spans="1:20">
      <c r="B6" s="141"/>
      <c r="C6" s="166">
        <v>45809</v>
      </c>
      <c r="D6" s="40"/>
      <c r="E6" s="40"/>
      <c r="F6" s="40"/>
      <c r="G6" s="167"/>
      <c r="H6" s="40"/>
      <c r="I6" s="40"/>
      <c r="J6" s="40"/>
      <c r="K6" s="167"/>
      <c r="L6" s="40">
        <v>400</v>
      </c>
      <c r="M6" s="168">
        <v>2.5</v>
      </c>
      <c r="N6" s="169">
        <f>L6*M6</f>
        <v>1000</v>
      </c>
      <c r="O6" s="217" t="s">
        <v>282</v>
      </c>
      <c r="Q6" s="5"/>
    </row>
    <row r="7" spans="1:20">
      <c r="B7" s="141"/>
      <c r="C7" s="170"/>
      <c r="D7" s="167"/>
      <c r="E7" s="167"/>
      <c r="F7" s="167"/>
      <c r="G7" s="167"/>
      <c r="H7" s="167"/>
      <c r="I7" s="167"/>
      <c r="J7" s="167"/>
      <c r="K7" s="167"/>
      <c r="L7" s="167"/>
      <c r="M7" s="171"/>
      <c r="N7" s="172"/>
      <c r="O7" s="4"/>
      <c r="Q7" s="5" t="s">
        <v>283</v>
      </c>
    </row>
    <row r="8" spans="1:20">
      <c r="B8" s="141"/>
      <c r="C8" s="166">
        <v>45813</v>
      </c>
      <c r="D8" s="40">
        <v>200</v>
      </c>
      <c r="E8" s="168">
        <v>2.7</v>
      </c>
      <c r="F8" s="40">
        <f>D8*E8</f>
        <v>540</v>
      </c>
      <c r="G8" s="173" t="s">
        <v>48</v>
      </c>
      <c r="H8" s="40"/>
      <c r="I8" s="40"/>
      <c r="J8" s="40"/>
      <c r="K8" s="167"/>
      <c r="L8" s="40">
        <v>400</v>
      </c>
      <c r="M8" s="168">
        <v>2.5</v>
      </c>
      <c r="N8" s="174">
        <f>L8*M8</f>
        <v>1000</v>
      </c>
      <c r="O8" s="4"/>
      <c r="P8" s="175"/>
      <c r="Q8" s="5"/>
    </row>
    <row r="9" spans="1:20">
      <c r="B9" s="141"/>
      <c r="C9" s="40"/>
      <c r="D9" s="40"/>
      <c r="E9" s="40"/>
      <c r="F9" s="40"/>
      <c r="G9" s="167"/>
      <c r="H9" s="40"/>
      <c r="I9" s="40"/>
      <c r="J9" s="40"/>
      <c r="K9" s="167"/>
      <c r="L9" s="40">
        <v>200</v>
      </c>
      <c r="M9" s="168">
        <v>2.7</v>
      </c>
      <c r="N9" s="40">
        <f>L9*M9</f>
        <v>540</v>
      </c>
      <c r="O9" s="4"/>
      <c r="Q9" s="5" t="s">
        <v>284</v>
      </c>
    </row>
    <row r="10" spans="1:20">
      <c r="B10" s="141"/>
      <c r="C10" s="40"/>
      <c r="D10" s="40"/>
      <c r="E10" s="40"/>
      <c r="F10" s="40"/>
      <c r="G10" s="167"/>
      <c r="H10" s="40"/>
      <c r="I10" s="40"/>
      <c r="J10" s="40"/>
      <c r="K10" s="167"/>
      <c r="L10" s="40"/>
      <c r="M10" s="40"/>
      <c r="N10" s="169">
        <f>N8+N9</f>
        <v>1540</v>
      </c>
      <c r="O10" s="176">
        <v>1</v>
      </c>
      <c r="P10" s="175"/>
      <c r="Q10" s="5"/>
      <c r="S10" s="3"/>
      <c r="T10" s="3"/>
    </row>
    <row r="11" spans="1:20">
      <c r="B11" s="141"/>
      <c r="C11" s="167"/>
      <c r="D11" s="167"/>
      <c r="E11" s="167"/>
      <c r="F11" s="167"/>
      <c r="G11" s="167"/>
      <c r="H11" s="167"/>
      <c r="I11" s="167"/>
      <c r="J11" s="167"/>
      <c r="K11" s="167"/>
      <c r="L11" s="167"/>
      <c r="M11" s="167"/>
      <c r="N11" s="167"/>
      <c r="O11" s="176"/>
      <c r="P11" s="175"/>
      <c r="Q11" s="5" t="s">
        <v>285</v>
      </c>
    </row>
    <row r="12" spans="1:20">
      <c r="B12" s="141"/>
      <c r="C12" s="166">
        <v>45820</v>
      </c>
      <c r="D12" s="40"/>
      <c r="E12" s="40"/>
      <c r="F12" s="40"/>
      <c r="G12" s="167"/>
      <c r="H12" s="40">
        <v>400</v>
      </c>
      <c r="I12" s="168">
        <v>2.5</v>
      </c>
      <c r="J12" s="174">
        <f>H12*I12</f>
        <v>1000</v>
      </c>
      <c r="K12" s="173">
        <v>1</v>
      </c>
      <c r="L12" s="40"/>
      <c r="M12" s="40"/>
      <c r="N12" s="40"/>
      <c r="O12" s="176"/>
      <c r="Q12" s="5"/>
    </row>
    <row r="13" spans="1:20">
      <c r="B13" s="141"/>
      <c r="C13" s="40"/>
      <c r="D13" s="40"/>
      <c r="E13" s="40"/>
      <c r="F13" s="40"/>
      <c r="G13" s="167"/>
      <c r="H13" s="40">
        <v>50</v>
      </c>
      <c r="I13" s="168">
        <v>2.7</v>
      </c>
      <c r="J13" s="40">
        <f>H13*I13</f>
        <v>135</v>
      </c>
      <c r="K13" s="173">
        <v>1</v>
      </c>
      <c r="L13" s="40">
        <v>150</v>
      </c>
      <c r="M13" s="168">
        <v>2.7</v>
      </c>
      <c r="N13" s="6">
        <f>L13*M13</f>
        <v>405</v>
      </c>
      <c r="O13" s="176">
        <v>1</v>
      </c>
      <c r="P13" s="175"/>
      <c r="Q13" s="5" t="s">
        <v>286</v>
      </c>
    </row>
    <row r="14" spans="1:20">
      <c r="B14" s="141"/>
      <c r="C14" s="162"/>
      <c r="D14" s="162"/>
      <c r="E14" s="162"/>
      <c r="F14" s="162"/>
      <c r="G14" s="162"/>
      <c r="H14" s="162"/>
      <c r="I14" s="162"/>
      <c r="J14" s="162"/>
      <c r="K14" s="173"/>
      <c r="L14" s="162"/>
      <c r="M14" s="162"/>
      <c r="N14" s="162"/>
      <c r="O14" s="176"/>
      <c r="Q14" s="5"/>
    </row>
    <row r="15" spans="1:20">
      <c r="B15" s="141"/>
      <c r="C15" s="166">
        <v>45828</v>
      </c>
      <c r="D15" s="40">
        <v>350</v>
      </c>
      <c r="E15" s="168">
        <v>3</v>
      </c>
      <c r="F15" s="174">
        <f>D15*E15</f>
        <v>1050</v>
      </c>
      <c r="G15" s="173" t="s">
        <v>287</v>
      </c>
      <c r="H15" s="40"/>
      <c r="I15" s="40"/>
      <c r="J15" s="40"/>
      <c r="K15" s="173"/>
      <c r="L15" s="40">
        <v>150</v>
      </c>
      <c r="M15" s="168">
        <v>2.7</v>
      </c>
      <c r="N15" s="40">
        <f>L15*M15</f>
        <v>405</v>
      </c>
      <c r="O15" s="176"/>
      <c r="Q15" s="5" t="s">
        <v>288</v>
      </c>
    </row>
    <row r="16" spans="1:20">
      <c r="B16" s="141"/>
      <c r="C16" s="40"/>
      <c r="D16" s="40"/>
      <c r="E16" s="40"/>
      <c r="F16" s="40"/>
      <c r="G16" s="167"/>
      <c r="H16" s="40"/>
      <c r="I16" s="40"/>
      <c r="J16" s="40"/>
      <c r="K16" s="173"/>
      <c r="L16" s="40">
        <v>350</v>
      </c>
      <c r="M16" s="168">
        <v>3</v>
      </c>
      <c r="N16" s="174">
        <f>L16*M16</f>
        <v>1050</v>
      </c>
      <c r="O16" s="176"/>
      <c r="Q16" s="5"/>
    </row>
    <row r="17" spans="1:28">
      <c r="B17" s="141"/>
      <c r="C17" s="40"/>
      <c r="D17" s="40"/>
      <c r="E17" s="40"/>
      <c r="F17" s="40"/>
      <c r="G17" s="167"/>
      <c r="H17" s="40"/>
      <c r="I17" s="40"/>
      <c r="J17" s="40"/>
      <c r="K17" s="173"/>
      <c r="L17" s="40"/>
      <c r="M17" s="40"/>
      <c r="N17" s="169">
        <f>N15+N16</f>
        <v>1455</v>
      </c>
      <c r="O17" s="176">
        <v>1</v>
      </c>
      <c r="Q17" s="5" t="s">
        <v>289</v>
      </c>
    </row>
    <row r="18" spans="1:28">
      <c r="B18" s="141"/>
      <c r="C18" s="167"/>
      <c r="D18" s="167"/>
      <c r="E18" s="167"/>
      <c r="F18" s="167"/>
      <c r="G18" s="167"/>
      <c r="H18" s="167"/>
      <c r="I18" s="167"/>
      <c r="J18" s="167"/>
      <c r="K18" s="173"/>
      <c r="L18" s="167"/>
      <c r="M18" s="167"/>
      <c r="N18" s="167"/>
      <c r="O18" s="176"/>
      <c r="Q18" s="79"/>
    </row>
    <row r="19" spans="1:28" ht="43.2">
      <c r="B19" s="141"/>
      <c r="C19" s="166">
        <v>45832</v>
      </c>
      <c r="D19" s="40"/>
      <c r="E19" s="40"/>
      <c r="F19" s="40"/>
      <c r="G19" s="167"/>
      <c r="H19" s="40">
        <v>80</v>
      </c>
      <c r="I19" s="168">
        <v>3</v>
      </c>
      <c r="J19" s="40">
        <f>H19*I19</f>
        <v>240</v>
      </c>
      <c r="K19" s="173">
        <v>1</v>
      </c>
      <c r="L19" s="40">
        <v>150</v>
      </c>
      <c r="M19" s="168">
        <v>2.7</v>
      </c>
      <c r="N19" s="40">
        <f>L19*M19</f>
        <v>405</v>
      </c>
      <c r="O19" s="176"/>
      <c r="Q19" s="79" t="s">
        <v>290</v>
      </c>
    </row>
    <row r="20" spans="1:28">
      <c r="B20" s="141"/>
      <c r="C20" s="40"/>
      <c r="D20" s="40"/>
      <c r="E20" s="40"/>
      <c r="F20" s="40"/>
      <c r="G20" s="167"/>
      <c r="H20" s="40"/>
      <c r="I20" s="40"/>
      <c r="J20" s="40"/>
      <c r="K20" s="173"/>
      <c r="L20" s="40">
        <v>270</v>
      </c>
      <c r="M20" s="168">
        <v>3</v>
      </c>
      <c r="N20" s="174">
        <f>L20*M20</f>
        <v>810</v>
      </c>
      <c r="O20" s="176"/>
      <c r="Q20" s="79"/>
    </row>
    <row r="21" spans="1:28" ht="29.55" customHeight="1">
      <c r="B21" s="141"/>
      <c r="C21" s="40"/>
      <c r="D21" s="40"/>
      <c r="E21" s="40"/>
      <c r="F21" s="40"/>
      <c r="G21" s="167"/>
      <c r="H21" s="40"/>
      <c r="I21" s="40"/>
      <c r="J21" s="40"/>
      <c r="K21" s="167"/>
      <c r="L21" s="40"/>
      <c r="M21" s="40"/>
      <c r="N21" s="169">
        <f>N19+N20</f>
        <v>1215</v>
      </c>
      <c r="O21" s="176">
        <v>1</v>
      </c>
      <c r="Q21" s="79" t="s">
        <v>291</v>
      </c>
    </row>
    <row r="22" spans="1:28">
      <c r="B22" s="141"/>
      <c r="C22" s="167"/>
      <c r="D22" s="167"/>
      <c r="E22" s="167"/>
      <c r="F22" s="167"/>
      <c r="G22" s="167"/>
      <c r="H22" s="167"/>
      <c r="I22" s="167"/>
      <c r="J22" s="167"/>
      <c r="K22" s="167"/>
      <c r="L22" s="167"/>
      <c r="M22" s="167"/>
      <c r="N22" s="167"/>
      <c r="O22" s="176"/>
      <c r="Q22" s="5"/>
    </row>
    <row r="23" spans="1:28" ht="31.5" customHeight="1">
      <c r="B23" s="141"/>
      <c r="C23" s="166">
        <v>45834</v>
      </c>
      <c r="D23" s="40"/>
      <c r="E23" s="40"/>
      <c r="F23" s="40"/>
      <c r="G23" s="167"/>
      <c r="H23" s="40">
        <v>150</v>
      </c>
      <c r="I23" s="168">
        <v>2.7</v>
      </c>
      <c r="J23" s="40">
        <f>H23*I23</f>
        <v>405</v>
      </c>
      <c r="K23" s="173">
        <v>1</v>
      </c>
      <c r="L23" s="40"/>
      <c r="M23" s="40"/>
      <c r="N23" s="40"/>
      <c r="O23" s="176"/>
      <c r="Q23" s="79" t="s">
        <v>292</v>
      </c>
    </row>
    <row r="24" spans="1:28">
      <c r="B24" s="141"/>
      <c r="C24" s="40"/>
      <c r="D24" s="177"/>
      <c r="E24" s="40"/>
      <c r="F24" s="40"/>
      <c r="G24" s="167"/>
      <c r="H24" s="40">
        <v>100</v>
      </c>
      <c r="I24" s="168">
        <v>3</v>
      </c>
      <c r="J24" s="40">
        <f>H24*I24</f>
        <v>300</v>
      </c>
      <c r="K24" s="173">
        <v>1</v>
      </c>
      <c r="L24" s="40">
        <v>170</v>
      </c>
      <c r="M24" s="168">
        <v>3</v>
      </c>
      <c r="N24" s="40">
        <f>L24*M24</f>
        <v>510</v>
      </c>
      <c r="O24" s="178" t="s">
        <v>293</v>
      </c>
      <c r="Q24" s="5"/>
    </row>
    <row r="25" spans="1:28" ht="30" customHeight="1">
      <c r="B25" s="141"/>
      <c r="C25" s="179" t="s">
        <v>294</v>
      </c>
      <c r="O25" s="4"/>
      <c r="Q25" s="79" t="s">
        <v>295</v>
      </c>
      <c r="R25" s="80"/>
      <c r="S25" s="80"/>
      <c r="T25" s="80"/>
      <c r="U25" s="80"/>
      <c r="V25" s="80"/>
      <c r="W25" s="80"/>
      <c r="X25" s="80"/>
      <c r="Y25" s="80"/>
      <c r="Z25" s="80"/>
      <c r="AA25" s="80"/>
      <c r="AB25" s="80"/>
    </row>
    <row r="26" spans="1:28" ht="10.5" customHeight="1">
      <c r="B26" s="141"/>
      <c r="O26" s="4"/>
      <c r="Q26" s="12"/>
    </row>
    <row r="27" spans="1:28" ht="92.25" customHeight="1">
      <c r="B27" s="141"/>
      <c r="C27" s="293" t="s">
        <v>296</v>
      </c>
      <c r="D27" s="293"/>
      <c r="E27" s="293"/>
      <c r="F27" s="293"/>
      <c r="G27" s="293"/>
      <c r="H27" s="293"/>
      <c r="I27" s="293"/>
      <c r="J27" s="293"/>
      <c r="K27" s="293"/>
      <c r="L27" s="293"/>
      <c r="M27" s="293"/>
      <c r="N27" s="293"/>
      <c r="O27" s="4"/>
      <c r="Q27" s="251" t="s">
        <v>297</v>
      </c>
    </row>
    <row r="28" spans="1:28" ht="3.75" customHeight="1">
      <c r="B28" s="141"/>
      <c r="O28" s="4"/>
      <c r="Q28" s="5"/>
    </row>
    <row r="29" spans="1:28" ht="14.25" customHeight="1">
      <c r="B29" s="141"/>
      <c r="C29" s="4" t="s">
        <v>298</v>
      </c>
      <c r="D29" s="180"/>
      <c r="E29" s="180"/>
      <c r="F29" s="180"/>
      <c r="G29" s="180"/>
      <c r="H29" s="180"/>
      <c r="I29" s="180"/>
      <c r="J29" s="180"/>
      <c r="K29" s="180"/>
      <c r="L29" s="180"/>
      <c r="M29" s="180"/>
      <c r="N29" s="180"/>
      <c r="O29" s="4"/>
      <c r="Q29" s="5" t="s">
        <v>484</v>
      </c>
    </row>
    <row r="30" spans="1:28">
      <c r="B30" s="141"/>
      <c r="C30" s="1" t="s">
        <v>299</v>
      </c>
      <c r="D30" s="180"/>
      <c r="E30" s="180"/>
      <c r="F30" s="180"/>
      <c r="G30" s="180"/>
      <c r="H30" s="180"/>
      <c r="I30" s="180"/>
      <c r="J30" s="180"/>
      <c r="K30" s="180"/>
      <c r="L30" s="180"/>
      <c r="M30" s="180"/>
      <c r="N30" s="180"/>
      <c r="O30" s="4"/>
      <c r="Q30" s="5" t="s">
        <v>300</v>
      </c>
    </row>
    <row r="31" spans="1:28" ht="8.1" customHeight="1">
      <c r="A31" s="148"/>
      <c r="B31" s="148"/>
      <c r="C31" s="291"/>
      <c r="D31" s="291"/>
      <c r="E31" s="291"/>
      <c r="F31" s="291"/>
      <c r="G31" s="291"/>
      <c r="H31" s="291"/>
      <c r="I31" s="291"/>
      <c r="J31" s="291"/>
      <c r="K31" s="291"/>
      <c r="L31" s="291"/>
      <c r="M31" s="291"/>
      <c r="N31" s="291"/>
      <c r="O31" s="181"/>
      <c r="P31" s="149"/>
      <c r="Q31" s="21"/>
    </row>
    <row r="32" spans="1:28" ht="8.1" customHeight="1">
      <c r="A32" s="185"/>
      <c r="B32" s="127"/>
      <c r="C32" s="127"/>
      <c r="D32" s="127"/>
      <c r="E32" s="127"/>
      <c r="F32" s="127"/>
      <c r="G32" s="127"/>
      <c r="H32" s="127"/>
      <c r="I32" s="127"/>
      <c r="J32" s="127"/>
      <c r="K32" s="127"/>
      <c r="L32" s="127"/>
      <c r="M32" s="127"/>
      <c r="N32" s="127"/>
      <c r="O32" s="127"/>
      <c r="P32" s="184"/>
      <c r="Q32" s="17"/>
    </row>
    <row r="33" spans="1:17">
      <c r="A33" s="5" t="s">
        <v>301</v>
      </c>
      <c r="C33" s="39" t="s">
        <v>302</v>
      </c>
      <c r="D33" s="39"/>
      <c r="E33" s="39"/>
      <c r="P33" s="22">
        <v>2</v>
      </c>
      <c r="Q33" s="4" t="s">
        <v>485</v>
      </c>
    </row>
    <row r="34" spans="1:17">
      <c r="A34" s="5"/>
      <c r="C34" s="1" t="s">
        <v>303</v>
      </c>
      <c r="P34" s="41"/>
      <c r="Q34" s="4"/>
    </row>
    <row r="35" spans="1:17" ht="16.5" customHeight="1">
      <c r="A35" s="5"/>
      <c r="C35" s="1" t="s">
        <v>304</v>
      </c>
      <c r="P35" s="41"/>
      <c r="Q35" s="276"/>
    </row>
    <row r="36" spans="1:17">
      <c r="A36" s="5"/>
      <c r="C36" s="1" t="s">
        <v>305</v>
      </c>
      <c r="P36" s="41"/>
      <c r="Q36" s="276"/>
    </row>
    <row r="37" spans="1:17">
      <c r="A37" s="5"/>
      <c r="C37" s="1" t="s">
        <v>306</v>
      </c>
      <c r="P37" s="41"/>
      <c r="Q37" s="276"/>
    </row>
    <row r="38" spans="1:17">
      <c r="A38" s="5"/>
      <c r="C38" s="1" t="s">
        <v>307</v>
      </c>
      <c r="P38" s="41"/>
      <c r="Q38" s="79"/>
    </row>
    <row r="39" spans="1:17">
      <c r="A39" s="5"/>
      <c r="C39" s="1" t="s">
        <v>308</v>
      </c>
      <c r="P39" s="41"/>
      <c r="Q39" s="5"/>
    </row>
    <row r="40" spans="1:17">
      <c r="A40" s="5"/>
      <c r="C40" s="1" t="s">
        <v>309</v>
      </c>
      <c r="P40" s="41"/>
      <c r="Q40" s="5"/>
    </row>
    <row r="41" spans="1:17">
      <c r="A41" s="5"/>
      <c r="C41" s="1" t="s">
        <v>310</v>
      </c>
      <c r="P41" s="41"/>
      <c r="Q41" s="4"/>
    </row>
    <row r="42" spans="1:17">
      <c r="A42" s="5"/>
      <c r="C42" s="1" t="s">
        <v>311</v>
      </c>
      <c r="P42" s="41"/>
      <c r="Q42" s="79"/>
    </row>
    <row r="43" spans="1:17">
      <c r="A43" s="5"/>
      <c r="C43" s="1" t="s">
        <v>312</v>
      </c>
      <c r="P43" s="41"/>
      <c r="Q43" s="4"/>
    </row>
    <row r="44" spans="1:17">
      <c r="A44" s="5"/>
      <c r="C44" s="1" t="s">
        <v>313</v>
      </c>
      <c r="P44" s="41"/>
      <c r="Q44" s="4"/>
    </row>
    <row r="45" spans="1:17">
      <c r="A45" s="5"/>
      <c r="P45" s="41"/>
      <c r="Q45" s="4"/>
    </row>
    <row r="46" spans="1:17">
      <c r="A46" s="5"/>
      <c r="P46" s="41"/>
      <c r="Q46" s="4"/>
    </row>
    <row r="47" spans="1:17">
      <c r="A47" s="185"/>
      <c r="B47" s="127"/>
      <c r="C47" s="127"/>
      <c r="D47" s="127"/>
      <c r="E47" s="127"/>
      <c r="F47" s="127"/>
      <c r="G47" s="127"/>
      <c r="H47" s="127"/>
      <c r="I47" s="127"/>
      <c r="J47" s="127"/>
      <c r="K47" s="127"/>
      <c r="L47" s="127"/>
      <c r="M47" s="127"/>
      <c r="N47" s="127"/>
      <c r="O47" s="127"/>
      <c r="P47" s="184"/>
      <c r="Q47" s="17"/>
    </row>
    <row r="48" spans="1:17">
      <c r="A48" s="5" t="s">
        <v>170</v>
      </c>
      <c r="C48" s="39" t="s">
        <v>314</v>
      </c>
      <c r="P48" s="22">
        <v>1</v>
      </c>
      <c r="Q48" s="4" t="s">
        <v>315</v>
      </c>
    </row>
    <row r="49" spans="1:17">
      <c r="A49" s="5"/>
      <c r="C49" s="1" t="s">
        <v>316</v>
      </c>
      <c r="P49" s="41"/>
      <c r="Q49" s="4" t="s">
        <v>317</v>
      </c>
    </row>
    <row r="50" spans="1:17">
      <c r="A50" s="5"/>
      <c r="C50" s="1" t="s">
        <v>318</v>
      </c>
      <c r="P50" s="41"/>
      <c r="Q50" s="4" t="s">
        <v>319</v>
      </c>
    </row>
    <row r="51" spans="1:17">
      <c r="A51" s="5"/>
      <c r="P51" s="41"/>
      <c r="Q51" s="4" t="s">
        <v>320</v>
      </c>
    </row>
    <row r="52" spans="1:17">
      <c r="A52" s="185"/>
      <c r="B52" s="127"/>
      <c r="C52" s="127"/>
      <c r="D52" s="127"/>
      <c r="E52" s="127"/>
      <c r="F52" s="127"/>
      <c r="G52" s="127"/>
      <c r="H52" s="127"/>
      <c r="I52" s="127"/>
      <c r="J52" s="127"/>
      <c r="K52" s="127"/>
      <c r="L52" s="127"/>
      <c r="M52" s="127"/>
      <c r="N52" s="127"/>
      <c r="O52" s="127"/>
      <c r="P52" s="184"/>
      <c r="Q52" s="17"/>
    </row>
    <row r="53" spans="1:17">
      <c r="A53" s="5" t="s">
        <v>321</v>
      </c>
      <c r="C53" s="39" t="s">
        <v>322</v>
      </c>
      <c r="P53" s="22">
        <v>1</v>
      </c>
      <c r="Q53" s="4" t="s">
        <v>323</v>
      </c>
    </row>
    <row r="54" spans="1:17">
      <c r="A54" s="5"/>
      <c r="C54" s="1" t="s">
        <v>324</v>
      </c>
      <c r="P54" s="41"/>
      <c r="Q54" s="4"/>
    </row>
    <row r="55" spans="1:17">
      <c r="A55" s="5"/>
      <c r="C55" s="1" t="s">
        <v>325</v>
      </c>
      <c r="P55" s="41"/>
      <c r="Q55" s="4" t="s">
        <v>326</v>
      </c>
    </row>
    <row r="56" spans="1:17">
      <c r="A56" s="5"/>
      <c r="P56" s="41"/>
      <c r="Q56" s="4" t="s">
        <v>327</v>
      </c>
    </row>
    <row r="57" spans="1:17">
      <c r="A57" s="21"/>
      <c r="B57" s="8"/>
      <c r="C57" s="8"/>
      <c r="D57" s="8"/>
      <c r="E57" s="8"/>
      <c r="F57" s="8"/>
      <c r="G57" s="8"/>
      <c r="H57" s="8"/>
      <c r="I57" s="8"/>
      <c r="J57" s="8"/>
      <c r="K57" s="8"/>
      <c r="L57" s="8"/>
      <c r="M57" s="8"/>
      <c r="N57" s="8"/>
      <c r="O57" s="8"/>
      <c r="P57" s="52"/>
      <c r="Q57" s="18"/>
    </row>
  </sheetData>
  <mergeCells count="6">
    <mergeCell ref="Q35:Q37"/>
    <mergeCell ref="C31:N31"/>
    <mergeCell ref="D4:F4"/>
    <mergeCell ref="H4:J4"/>
    <mergeCell ref="L4:N4"/>
    <mergeCell ref="C27:N27"/>
  </mergeCells>
  <pageMargins left="0.25" right="0.25" top="0.75" bottom="0.75" header="0.3" footer="0.3"/>
  <pageSetup paperSize="9" scale="75" fitToHeight="0" orientation="landscape" r:id="rId1"/>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02EA-ADD7-445C-B931-F482D5D241E5}">
  <sheetPr>
    <pageSetUpPr fitToPage="1"/>
  </sheetPr>
  <dimension ref="A1:I70"/>
  <sheetViews>
    <sheetView zoomScale="90" zoomScaleNormal="90" zoomScaleSheetLayoutView="50" workbookViewId="0">
      <selection sqref="A1:A1048576"/>
    </sheetView>
  </sheetViews>
  <sheetFormatPr defaultColWidth="9.21875" defaultRowHeight="14.4"/>
  <cols>
    <col min="1" max="1" width="11.6640625" style="1" customWidth="1"/>
    <col min="2" max="2" width="8.21875" style="1" customWidth="1"/>
    <col min="3" max="3" width="30" style="1" bestFit="1" customWidth="1"/>
    <col min="4" max="4" width="7.77734375" style="1" customWidth="1"/>
    <col min="5" max="5" width="8.44140625" style="1" customWidth="1"/>
    <col min="6" max="6" width="11.21875" style="1" customWidth="1"/>
    <col min="7" max="7" width="8.44140625" style="1" customWidth="1"/>
    <col min="8" max="8" width="10.21875" style="1" bestFit="1" customWidth="1"/>
    <col min="9" max="9" width="98.5546875" style="1" customWidth="1"/>
    <col min="10" max="16384" width="9.21875" style="1"/>
  </cols>
  <sheetData>
    <row r="1" spans="1:9" ht="24" customHeight="1">
      <c r="A1" s="6" t="s">
        <v>35</v>
      </c>
      <c r="B1" s="29" t="s">
        <v>36</v>
      </c>
      <c r="C1" s="19"/>
      <c r="D1" s="29"/>
      <c r="E1" s="29"/>
      <c r="F1" s="7"/>
      <c r="G1" s="29"/>
      <c r="H1" s="195" t="s">
        <v>221</v>
      </c>
      <c r="I1" s="6" t="s">
        <v>38</v>
      </c>
    </row>
    <row r="2" spans="1:9" ht="16.5" customHeight="1">
      <c r="A2" s="196" t="s">
        <v>328</v>
      </c>
      <c r="B2" s="39"/>
      <c r="F2" s="4"/>
      <c r="H2" s="197">
        <v>11</v>
      </c>
      <c r="I2" s="275" t="s">
        <v>488</v>
      </c>
    </row>
    <row r="3" spans="1:9">
      <c r="A3" s="196"/>
      <c r="B3" s="39" t="s">
        <v>329</v>
      </c>
      <c r="F3" s="4"/>
      <c r="H3" s="141"/>
      <c r="I3" s="276"/>
    </row>
    <row r="4" spans="1:9">
      <c r="A4" s="5" t="s">
        <v>273</v>
      </c>
      <c r="B4" s="7" t="s">
        <v>330</v>
      </c>
      <c r="C4" s="6" t="s">
        <v>331</v>
      </c>
      <c r="D4" s="198" t="s">
        <v>332</v>
      </c>
      <c r="E4" s="198" t="s">
        <v>333</v>
      </c>
      <c r="F4" s="198" t="s">
        <v>334</v>
      </c>
      <c r="G4" s="199"/>
      <c r="H4" s="141"/>
      <c r="I4" s="5"/>
    </row>
    <row r="5" spans="1:9" ht="16.5" customHeight="1">
      <c r="A5" s="5"/>
      <c r="B5" s="200"/>
      <c r="C5" s="200"/>
      <c r="D5" s="201" t="s">
        <v>42</v>
      </c>
      <c r="E5" s="201" t="s">
        <v>42</v>
      </c>
      <c r="F5" s="201" t="s">
        <v>42</v>
      </c>
      <c r="G5" s="202"/>
      <c r="H5" s="203"/>
      <c r="I5" s="79" t="s">
        <v>335</v>
      </c>
    </row>
    <row r="6" spans="1:9" s="39" customFormat="1" ht="16.5" customHeight="1">
      <c r="A6" s="5"/>
      <c r="B6" s="200">
        <v>45809</v>
      </c>
      <c r="C6" s="200" t="s">
        <v>334</v>
      </c>
      <c r="D6" s="204">
        <v>1500</v>
      </c>
      <c r="E6" s="204"/>
      <c r="F6" s="174">
        <f>D6</f>
        <v>1500</v>
      </c>
      <c r="G6" s="205" t="s">
        <v>50</v>
      </c>
      <c r="H6" s="205"/>
      <c r="I6" s="224"/>
    </row>
    <row r="7" spans="1:9" ht="28.8">
      <c r="A7" s="5"/>
      <c r="B7" s="200">
        <v>45816</v>
      </c>
      <c r="C7" s="200" t="s">
        <v>336</v>
      </c>
      <c r="D7" s="174">
        <f>D25</f>
        <v>3312</v>
      </c>
      <c r="E7" s="174"/>
      <c r="F7" s="174">
        <f>F6+D7-E7</f>
        <v>4812</v>
      </c>
      <c r="G7" s="205" t="s">
        <v>337</v>
      </c>
      <c r="H7" s="205"/>
      <c r="I7" s="79" t="s">
        <v>338</v>
      </c>
    </row>
    <row r="8" spans="1:9">
      <c r="A8" s="5"/>
      <c r="B8" s="200">
        <v>45827</v>
      </c>
      <c r="C8" s="200" t="s">
        <v>339</v>
      </c>
      <c r="D8" s="174"/>
      <c r="E8" s="174">
        <v>138</v>
      </c>
      <c r="F8" s="174">
        <f>F7+D8-E8</f>
        <v>4674</v>
      </c>
      <c r="G8" s="205" t="s">
        <v>50</v>
      </c>
      <c r="H8" s="205"/>
      <c r="I8" s="5"/>
    </row>
    <row r="9" spans="1:9" ht="14.55" customHeight="1">
      <c r="A9" s="5"/>
      <c r="B9" s="200">
        <v>45829</v>
      </c>
      <c r="C9" s="200" t="s">
        <v>340</v>
      </c>
      <c r="D9" s="174"/>
      <c r="E9" s="174">
        <v>1440</v>
      </c>
      <c r="F9" s="174">
        <f t="shared" ref="F9:F11" si="0">F8+D9-E9</f>
        <v>3234</v>
      </c>
      <c r="G9" s="205" t="s">
        <v>50</v>
      </c>
      <c r="H9" s="205"/>
      <c r="I9" s="5" t="s">
        <v>341</v>
      </c>
    </row>
    <row r="10" spans="1:9">
      <c r="A10" s="5"/>
      <c r="B10" s="206"/>
      <c r="C10" s="40" t="s">
        <v>342</v>
      </c>
      <c r="D10" s="174"/>
      <c r="E10" s="174">
        <f>D39</f>
        <v>10</v>
      </c>
      <c r="F10" s="174">
        <f t="shared" si="0"/>
        <v>3224</v>
      </c>
      <c r="G10" s="205" t="s">
        <v>50</v>
      </c>
      <c r="H10" s="205"/>
      <c r="I10" s="207" t="s">
        <v>489</v>
      </c>
    </row>
    <row r="11" spans="1:9" ht="14.55" customHeight="1">
      <c r="A11" s="5"/>
      <c r="B11" s="206"/>
      <c r="C11" s="40" t="s">
        <v>343</v>
      </c>
      <c r="D11" s="174"/>
      <c r="E11" s="174">
        <f>D40</f>
        <v>50</v>
      </c>
      <c r="F11" s="174">
        <f t="shared" si="0"/>
        <v>3174</v>
      </c>
      <c r="G11" s="205" t="s">
        <v>50</v>
      </c>
      <c r="H11" s="205"/>
      <c r="I11" s="5"/>
    </row>
    <row r="12" spans="1:9" ht="18.75" customHeight="1">
      <c r="A12" s="5"/>
      <c r="D12" s="208"/>
      <c r="E12" s="208"/>
      <c r="F12" s="209"/>
      <c r="G12" s="39"/>
      <c r="H12" s="159"/>
      <c r="I12" s="210" t="s">
        <v>344</v>
      </c>
    </row>
    <row r="13" spans="1:9" ht="14.55" customHeight="1">
      <c r="A13" s="5"/>
      <c r="B13" s="1" t="s">
        <v>345</v>
      </c>
      <c r="D13" s="208"/>
      <c r="E13" s="208"/>
      <c r="F13" s="209"/>
      <c r="G13" s="205" t="s">
        <v>50</v>
      </c>
      <c r="H13" s="205"/>
      <c r="I13" s="210" t="s">
        <v>346</v>
      </c>
    </row>
    <row r="14" spans="1:9" ht="14.55" customHeight="1">
      <c r="A14" s="5"/>
      <c r="B14" s="1" t="s">
        <v>347</v>
      </c>
      <c r="D14" s="208"/>
      <c r="E14" s="208"/>
      <c r="F14" s="209"/>
      <c r="G14" s="205"/>
      <c r="H14" s="205"/>
      <c r="I14" s="210" t="s">
        <v>348</v>
      </c>
    </row>
    <row r="15" spans="1:9" ht="14.55" customHeight="1">
      <c r="A15" s="5"/>
      <c r="D15" s="208"/>
      <c r="E15" s="208"/>
      <c r="F15" s="209"/>
      <c r="G15" s="205"/>
      <c r="H15" s="205"/>
      <c r="I15" s="5" t="s">
        <v>349</v>
      </c>
    </row>
    <row r="16" spans="1:9" ht="14.55" customHeight="1">
      <c r="A16" s="5"/>
      <c r="B16" s="1" t="s">
        <v>350</v>
      </c>
      <c r="D16" s="208"/>
      <c r="E16" s="208"/>
      <c r="F16" s="209"/>
      <c r="G16" s="205" t="s">
        <v>50</v>
      </c>
      <c r="H16" s="205"/>
      <c r="I16" s="210"/>
    </row>
    <row r="17" spans="1:9" ht="14.55" customHeight="1">
      <c r="A17" s="5"/>
      <c r="B17" s="1" t="s">
        <v>486</v>
      </c>
      <c r="D17" s="208"/>
      <c r="E17" s="208"/>
      <c r="F17" s="209"/>
      <c r="G17" s="122"/>
      <c r="H17" s="205"/>
      <c r="I17" s="210"/>
    </row>
    <row r="18" spans="1:9" ht="14.55" customHeight="1">
      <c r="A18" s="5"/>
      <c r="D18" s="208"/>
      <c r="E18" s="208"/>
      <c r="F18" s="209"/>
      <c r="G18" s="122"/>
      <c r="H18" s="205"/>
      <c r="I18" s="210"/>
    </row>
    <row r="19" spans="1:9" ht="14.55" customHeight="1">
      <c r="A19" s="5"/>
      <c r="B19" s="1" t="s">
        <v>351</v>
      </c>
      <c r="D19" s="208"/>
      <c r="E19" s="208"/>
      <c r="F19" s="209"/>
      <c r="G19" s="122"/>
      <c r="H19" s="205"/>
      <c r="I19" s="210"/>
    </row>
    <row r="20" spans="1:9" ht="14.55" customHeight="1">
      <c r="A20" s="5"/>
      <c r="D20" s="208"/>
      <c r="E20" s="208"/>
      <c r="F20" s="209"/>
      <c r="G20" s="122"/>
      <c r="H20" s="205"/>
      <c r="I20" s="210"/>
    </row>
    <row r="21" spans="1:9" ht="14.55" customHeight="1">
      <c r="A21" s="5"/>
      <c r="B21" s="179" t="s">
        <v>352</v>
      </c>
      <c r="D21" s="208"/>
      <c r="E21" s="208"/>
      <c r="F21" s="209"/>
      <c r="G21" s="208"/>
      <c r="H21" s="141"/>
      <c r="I21" s="210"/>
    </row>
    <row r="22" spans="1:9" ht="13.5" customHeight="1">
      <c r="A22" s="5"/>
      <c r="D22" s="208"/>
      <c r="E22" s="208"/>
      <c r="F22" s="209"/>
      <c r="G22" s="208"/>
      <c r="H22" s="141"/>
      <c r="I22" s="210"/>
    </row>
    <row r="23" spans="1:9" ht="14.1" customHeight="1">
      <c r="A23" s="5"/>
      <c r="B23" s="1" t="s">
        <v>353</v>
      </c>
      <c r="D23" s="23">
        <f>3000*8%</f>
        <v>240</v>
      </c>
      <c r="E23" s="120" t="s">
        <v>50</v>
      </c>
      <c r="F23" s="209"/>
      <c r="G23" s="208"/>
      <c r="H23" s="141"/>
      <c r="I23" s="5"/>
    </row>
    <row r="24" spans="1:9" ht="15.75" customHeight="1">
      <c r="A24" s="5"/>
      <c r="B24" s="1" t="s">
        <v>354</v>
      </c>
      <c r="D24" s="23">
        <f>(3000-240)*20%</f>
        <v>552</v>
      </c>
      <c r="E24" s="120" t="s">
        <v>50</v>
      </c>
      <c r="F24" s="209"/>
      <c r="G24" s="208"/>
      <c r="H24" s="141"/>
      <c r="I24" s="5"/>
    </row>
    <row r="25" spans="1:9" ht="14.1" customHeight="1">
      <c r="A25" s="5"/>
      <c r="B25" s="1" t="s">
        <v>355</v>
      </c>
      <c r="D25" s="23">
        <f>2760+D24</f>
        <v>3312</v>
      </c>
      <c r="E25" s="120" t="s">
        <v>50</v>
      </c>
      <c r="F25" s="209"/>
      <c r="G25" s="208"/>
      <c r="H25" s="141"/>
      <c r="I25" s="210"/>
    </row>
    <row r="26" spans="1:9" ht="14.1" customHeight="1">
      <c r="A26" s="5"/>
      <c r="B26" s="1" t="s">
        <v>356</v>
      </c>
      <c r="D26" s="208"/>
      <c r="E26" s="208"/>
      <c r="F26" s="209"/>
      <c r="G26" s="208"/>
      <c r="H26" s="141"/>
      <c r="I26" s="5"/>
    </row>
    <row r="27" spans="1:9" ht="14.1" customHeight="1">
      <c r="A27" s="5"/>
      <c r="D27" s="208"/>
      <c r="E27" s="208"/>
      <c r="F27" s="209"/>
      <c r="G27" s="208"/>
      <c r="H27" s="141"/>
      <c r="I27" s="5"/>
    </row>
    <row r="28" spans="1:9" ht="14.1" customHeight="1">
      <c r="A28" s="5"/>
      <c r="B28" s="39" t="s">
        <v>357</v>
      </c>
      <c r="D28" s="208"/>
      <c r="E28" s="208"/>
      <c r="F28" s="209"/>
      <c r="G28" s="208"/>
      <c r="H28" s="141"/>
      <c r="I28" s="5"/>
    </row>
    <row r="29" spans="1:9" ht="14.1" customHeight="1">
      <c r="A29" s="5"/>
      <c r="B29" s="1" t="s">
        <v>358</v>
      </c>
      <c r="D29" s="23">
        <f>2760+D28</f>
        <v>2760</v>
      </c>
      <c r="E29" s="120" t="s">
        <v>66</v>
      </c>
      <c r="F29" s="209"/>
      <c r="G29" s="208"/>
      <c r="H29" s="141"/>
      <c r="I29" s="5"/>
    </row>
    <row r="30" spans="1:9" ht="14.1" customHeight="1">
      <c r="A30" s="5"/>
      <c r="B30" s="1" t="s">
        <v>359</v>
      </c>
      <c r="D30" s="23">
        <v>3312</v>
      </c>
      <c r="E30" s="120" t="s">
        <v>50</v>
      </c>
      <c r="F30" s="209"/>
      <c r="G30" s="208"/>
      <c r="H30" s="141"/>
      <c r="I30" s="5"/>
    </row>
    <row r="31" spans="1:9" ht="14.1" customHeight="1">
      <c r="A31" s="5"/>
      <c r="D31" s="208"/>
      <c r="E31" s="208"/>
      <c r="F31" s="209"/>
      <c r="G31" s="208"/>
      <c r="H31" s="141"/>
      <c r="I31" s="5"/>
    </row>
    <row r="32" spans="1:9" ht="14.1" customHeight="1">
      <c r="A32" s="5"/>
      <c r="B32" s="1" t="s">
        <v>360</v>
      </c>
      <c r="D32" s="208"/>
      <c r="E32" s="208"/>
      <c r="F32" s="209"/>
      <c r="G32" s="208"/>
      <c r="H32" s="141"/>
      <c r="I32" s="5"/>
    </row>
    <row r="33" spans="1:9" ht="14.1" customHeight="1">
      <c r="A33" s="5"/>
      <c r="B33" s="1" t="s">
        <v>487</v>
      </c>
      <c r="D33" s="208"/>
      <c r="E33" s="208"/>
      <c r="F33" s="209"/>
      <c r="G33" s="208"/>
      <c r="H33" s="141"/>
      <c r="I33" s="5"/>
    </row>
    <row r="34" spans="1:9" ht="14.1" customHeight="1">
      <c r="A34" s="5"/>
      <c r="B34" s="1" t="s">
        <v>361</v>
      </c>
      <c r="D34" s="208"/>
      <c r="E34" s="208"/>
      <c r="F34" s="209"/>
      <c r="G34" s="208"/>
      <c r="H34" s="141"/>
      <c r="I34" s="210"/>
    </row>
    <row r="35" spans="1:9" ht="14.1" customHeight="1">
      <c r="A35" s="5"/>
      <c r="B35" s="1" t="s">
        <v>362</v>
      </c>
      <c r="D35" s="208"/>
      <c r="E35" s="208"/>
      <c r="F35" s="209"/>
      <c r="G35" s="208"/>
      <c r="H35" s="141"/>
      <c r="I35" s="210"/>
    </row>
    <row r="36" spans="1:9" ht="14.1" customHeight="1">
      <c r="A36" s="5"/>
      <c r="D36" s="208"/>
      <c r="E36" s="208"/>
      <c r="F36" s="209"/>
      <c r="G36" s="208"/>
      <c r="H36" s="141"/>
      <c r="I36" s="210"/>
    </row>
    <row r="37" spans="1:9" ht="14.1" customHeight="1">
      <c r="A37" s="5"/>
      <c r="B37" s="211" t="s">
        <v>363</v>
      </c>
      <c r="D37" s="208"/>
      <c r="E37" s="208"/>
      <c r="F37" s="209"/>
      <c r="G37" s="208"/>
      <c r="H37" s="141"/>
      <c r="I37" s="5"/>
    </row>
    <row r="38" spans="1:9" ht="12.75" customHeight="1">
      <c r="A38" s="5"/>
      <c r="D38" s="208"/>
      <c r="E38" s="208"/>
      <c r="F38" s="209"/>
      <c r="G38" s="208"/>
      <c r="H38" s="141"/>
      <c r="I38" s="210"/>
    </row>
    <row r="39" spans="1:9" ht="14.1" customHeight="1">
      <c r="A39" s="5"/>
      <c r="B39" s="1" t="s">
        <v>364</v>
      </c>
      <c r="D39" s="23">
        <f>250*4%</f>
        <v>10</v>
      </c>
      <c r="E39" s="208"/>
      <c r="F39" s="209"/>
      <c r="G39" s="208"/>
      <c r="H39" s="141"/>
      <c r="I39" s="210" t="s">
        <v>365</v>
      </c>
    </row>
    <row r="40" spans="1:9" ht="14.1" customHeight="1">
      <c r="A40" s="5"/>
      <c r="B40" s="1" t="s">
        <v>366</v>
      </c>
      <c r="D40" s="23">
        <f>1500-1440-10</f>
        <v>50</v>
      </c>
      <c r="E40" s="208"/>
      <c r="F40" s="209"/>
      <c r="G40" s="208"/>
      <c r="H40" s="141"/>
      <c r="I40" s="5"/>
    </row>
    <row r="41" spans="1:9" ht="14.1" customHeight="1">
      <c r="A41" s="5"/>
      <c r="D41" s="23"/>
      <c r="E41" s="208"/>
      <c r="F41" s="209"/>
      <c r="G41" s="208"/>
      <c r="H41" s="141"/>
      <c r="I41" s="5"/>
    </row>
    <row r="42" spans="1:9" ht="14.1" customHeight="1">
      <c r="A42" s="5"/>
      <c r="D42" s="23"/>
      <c r="E42" s="208"/>
      <c r="F42" s="209"/>
      <c r="G42" s="208"/>
      <c r="H42" s="141"/>
      <c r="I42" s="5"/>
    </row>
    <row r="43" spans="1:9" s="8" customFormat="1" ht="14.1" customHeight="1">
      <c r="A43" s="21"/>
      <c r="D43" s="265"/>
      <c r="E43" s="212"/>
      <c r="F43" s="213"/>
      <c r="G43" s="212"/>
      <c r="H43" s="148"/>
      <c r="I43" s="21"/>
    </row>
    <row r="44" spans="1:9" s="8" customFormat="1" ht="14.55" customHeight="1">
      <c r="A44" s="21"/>
      <c r="D44" s="212"/>
      <c r="E44" s="212"/>
      <c r="F44" s="213"/>
      <c r="G44" s="212"/>
      <c r="H44" s="148"/>
      <c r="I44" s="21"/>
    </row>
    <row r="45" spans="1:9">
      <c r="A45" s="5" t="s">
        <v>301</v>
      </c>
      <c r="B45" s="179" t="s">
        <v>367</v>
      </c>
      <c r="F45" s="4"/>
      <c r="G45" s="4"/>
      <c r="H45" s="266" t="s">
        <v>368</v>
      </c>
      <c r="I45" s="267" t="s">
        <v>369</v>
      </c>
    </row>
    <row r="46" spans="1:9">
      <c r="A46" s="5"/>
      <c r="B46" s="1" t="s">
        <v>370</v>
      </c>
      <c r="F46" s="4"/>
      <c r="G46" s="4"/>
      <c r="H46" s="5"/>
      <c r="I46" s="5"/>
    </row>
    <row r="47" spans="1:9">
      <c r="A47" s="5"/>
      <c r="B47" s="1" t="s">
        <v>371</v>
      </c>
      <c r="F47" s="4"/>
      <c r="G47" s="4"/>
      <c r="H47" s="5"/>
      <c r="I47" s="5" t="s">
        <v>372</v>
      </c>
    </row>
    <row r="48" spans="1:9">
      <c r="A48" s="5"/>
      <c r="B48" s="1" t="s">
        <v>373</v>
      </c>
      <c r="F48" s="4"/>
      <c r="G48" s="4"/>
      <c r="H48" s="5"/>
      <c r="I48" s="5"/>
    </row>
    <row r="49" spans="1:9">
      <c r="A49" s="5"/>
      <c r="B49" s="1" t="s">
        <v>374</v>
      </c>
      <c r="F49" s="4"/>
      <c r="G49" s="4"/>
      <c r="H49" s="5"/>
      <c r="I49" s="5"/>
    </row>
    <row r="50" spans="1:9">
      <c r="A50" s="5"/>
      <c r="B50" s="1" t="s">
        <v>375</v>
      </c>
      <c r="F50" s="4"/>
      <c r="G50" s="4"/>
      <c r="H50" s="5"/>
      <c r="I50" s="5"/>
    </row>
    <row r="51" spans="1:9">
      <c r="A51" s="141"/>
      <c r="B51" s="141"/>
      <c r="F51" s="4"/>
      <c r="G51" s="4"/>
      <c r="H51" s="5"/>
      <c r="I51" s="5"/>
    </row>
    <row r="52" spans="1:9">
      <c r="A52" s="5"/>
      <c r="B52" s="179" t="s">
        <v>376</v>
      </c>
      <c r="F52" s="4"/>
      <c r="G52" s="4"/>
      <c r="H52" s="214"/>
      <c r="I52" s="5"/>
    </row>
    <row r="53" spans="1:9">
      <c r="A53" s="5"/>
      <c r="B53" s="1" t="s">
        <v>377</v>
      </c>
      <c r="F53" s="4"/>
      <c r="G53" s="4"/>
      <c r="H53" s="5"/>
      <c r="I53" s="5"/>
    </row>
    <row r="54" spans="1:9">
      <c r="A54" s="5"/>
      <c r="B54" s="1" t="s">
        <v>378</v>
      </c>
      <c r="F54" s="4"/>
      <c r="G54" s="4"/>
      <c r="H54" s="5"/>
      <c r="I54" s="5"/>
    </row>
    <row r="55" spans="1:9">
      <c r="A55" s="5"/>
      <c r="B55" s="1" t="s">
        <v>379</v>
      </c>
      <c r="F55" s="4"/>
      <c r="G55" s="4"/>
      <c r="H55" s="5"/>
      <c r="I55" s="5"/>
    </row>
    <row r="56" spans="1:9">
      <c r="A56" s="5"/>
      <c r="B56" s="1" t="s">
        <v>380</v>
      </c>
      <c r="F56" s="4"/>
      <c r="G56" s="4"/>
      <c r="H56" s="5"/>
      <c r="I56" s="5"/>
    </row>
    <row r="57" spans="1:9">
      <c r="A57" s="5"/>
      <c r="B57" s="1" t="s">
        <v>381</v>
      </c>
      <c r="F57" s="4"/>
      <c r="G57" s="4"/>
      <c r="H57" s="214"/>
      <c r="I57" s="5"/>
    </row>
    <row r="58" spans="1:9">
      <c r="A58" s="5"/>
      <c r="B58" s="1" t="s">
        <v>382</v>
      </c>
      <c r="F58" s="4"/>
      <c r="G58" s="4"/>
      <c r="H58" s="5"/>
      <c r="I58" s="5"/>
    </row>
    <row r="59" spans="1:9">
      <c r="A59" s="21"/>
      <c r="B59" s="8"/>
      <c r="C59" s="8"/>
      <c r="D59" s="8"/>
      <c r="E59" s="8"/>
      <c r="F59" s="18"/>
      <c r="G59" s="18"/>
      <c r="H59" s="21"/>
      <c r="I59" s="21"/>
    </row>
    <row r="60" spans="1:9">
      <c r="A60" s="185" t="s">
        <v>383</v>
      </c>
      <c r="B60" s="126" t="s">
        <v>384</v>
      </c>
      <c r="C60" s="127"/>
      <c r="D60" s="127"/>
      <c r="E60" s="127"/>
      <c r="F60" s="17"/>
      <c r="G60" s="17"/>
      <c r="H60" s="215">
        <v>1</v>
      </c>
      <c r="I60" s="185" t="s">
        <v>385</v>
      </c>
    </row>
    <row r="61" spans="1:9">
      <c r="A61" s="21"/>
      <c r="B61" s="8"/>
      <c r="C61" s="8"/>
      <c r="D61" s="8"/>
      <c r="E61" s="8"/>
      <c r="F61" s="18"/>
      <c r="G61" s="18"/>
      <c r="H61" s="21"/>
      <c r="I61" s="21"/>
    </row>
    <row r="62" spans="1:9">
      <c r="A62" s="185" t="s">
        <v>178</v>
      </c>
      <c r="B62" s="127" t="s">
        <v>386</v>
      </c>
      <c r="C62" s="127"/>
      <c r="D62" s="127"/>
      <c r="E62" s="127"/>
      <c r="F62" s="17"/>
      <c r="G62" s="17"/>
      <c r="H62" s="215">
        <v>1</v>
      </c>
      <c r="I62" s="185" t="s">
        <v>387</v>
      </c>
    </row>
    <row r="63" spans="1:9">
      <c r="A63" s="5"/>
      <c r="B63" s="1" t="s">
        <v>388</v>
      </c>
      <c r="F63" s="4"/>
      <c r="G63" s="4"/>
      <c r="H63" s="214"/>
      <c r="I63" s="5"/>
    </row>
    <row r="64" spans="1:9">
      <c r="A64" s="5"/>
      <c r="B64" s="1" t="s">
        <v>389</v>
      </c>
      <c r="F64" s="4"/>
      <c r="G64" s="4"/>
      <c r="H64" s="5"/>
      <c r="I64" s="5" t="s">
        <v>390</v>
      </c>
    </row>
    <row r="65" spans="1:9">
      <c r="A65" s="5"/>
      <c r="F65" s="4"/>
      <c r="G65" s="4"/>
      <c r="H65" s="5"/>
      <c r="I65" s="5"/>
    </row>
    <row r="66" spans="1:9">
      <c r="A66" s="5"/>
      <c r="F66" s="4"/>
      <c r="G66" s="4"/>
      <c r="H66" s="5"/>
      <c r="I66" s="5" t="s">
        <v>391</v>
      </c>
    </row>
    <row r="67" spans="1:9">
      <c r="A67" s="5"/>
      <c r="F67" s="4"/>
      <c r="G67" s="4"/>
      <c r="H67" s="5"/>
      <c r="I67" s="5"/>
    </row>
    <row r="68" spans="1:9">
      <c r="A68" s="5"/>
      <c r="F68" s="4"/>
      <c r="G68" s="4"/>
      <c r="H68" s="5"/>
      <c r="I68" s="5" t="s">
        <v>392</v>
      </c>
    </row>
    <row r="69" spans="1:9">
      <c r="A69" s="5"/>
      <c r="F69" s="4"/>
      <c r="G69" s="4"/>
      <c r="H69" s="5"/>
      <c r="I69" s="5" t="s">
        <v>393</v>
      </c>
    </row>
    <row r="70" spans="1:9">
      <c r="A70" s="21"/>
      <c r="B70" s="8"/>
      <c r="C70" s="8"/>
      <c r="D70" s="8"/>
      <c r="E70" s="8"/>
      <c r="F70" s="18"/>
      <c r="G70" s="18"/>
      <c r="H70" s="21"/>
      <c r="I70" s="21"/>
    </row>
  </sheetData>
  <mergeCells count="1">
    <mergeCell ref="I2:I3"/>
  </mergeCells>
  <pageMargins left="0.25" right="0.25" top="0.75" bottom="0.75" header="0.3" footer="0.3"/>
  <pageSetup paperSize="9" scale="73" fitToHeight="0" orientation="landscape" r:id="rId1"/>
  <rowBreaks count="1" manualBreakCount="1">
    <brk id="4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3948B-A2A9-4D9D-A974-B4730ABE4619}">
  <sheetPr>
    <pageSetUpPr fitToPage="1"/>
  </sheetPr>
  <dimension ref="A1:Q25"/>
  <sheetViews>
    <sheetView zoomScaleNormal="100" workbookViewId="0">
      <selection sqref="A1:A1048576"/>
    </sheetView>
  </sheetViews>
  <sheetFormatPr defaultRowHeight="14.4"/>
  <cols>
    <col min="1" max="1" width="11.6640625" customWidth="1"/>
    <col min="2" max="2" width="2.21875" customWidth="1"/>
    <col min="3" max="3" width="40.5546875" customWidth="1"/>
    <col min="4" max="4" width="9.77734375" bestFit="1" customWidth="1"/>
    <col min="5" max="5" width="4.44140625" customWidth="1"/>
    <col min="6" max="6" width="9.77734375" bestFit="1" customWidth="1"/>
    <col min="8" max="8" width="6.5546875" customWidth="1"/>
    <col min="14" max="14" width="28.5546875" bestFit="1" customWidth="1"/>
    <col min="15" max="15" width="9.77734375" bestFit="1" customWidth="1"/>
  </cols>
  <sheetData>
    <row r="1" spans="1:17">
      <c r="A1" s="6" t="s">
        <v>35</v>
      </c>
      <c r="B1" s="29" t="s">
        <v>36</v>
      </c>
      <c r="C1" s="29"/>
      <c r="D1" s="29"/>
      <c r="E1" s="29"/>
      <c r="F1" s="29"/>
      <c r="G1" s="29"/>
      <c r="H1" s="6" t="s">
        <v>394</v>
      </c>
      <c r="I1" s="7" t="s">
        <v>38</v>
      </c>
      <c r="J1" s="19"/>
      <c r="K1" s="19"/>
      <c r="L1" s="20"/>
      <c r="N1" s="1"/>
      <c r="O1" s="1"/>
      <c r="P1" s="1"/>
      <c r="Q1" s="1"/>
    </row>
    <row r="2" spans="1:17" ht="6" customHeight="1">
      <c r="A2" s="30"/>
      <c r="B2" s="1"/>
      <c r="C2" s="1"/>
      <c r="D2" s="1"/>
      <c r="E2" s="1"/>
      <c r="F2" s="1"/>
      <c r="G2" s="1"/>
      <c r="H2" s="5"/>
      <c r="I2" s="1"/>
      <c r="J2" s="1"/>
      <c r="K2" s="1"/>
      <c r="L2" s="17"/>
      <c r="N2" s="1"/>
      <c r="O2" s="1"/>
      <c r="P2" s="1"/>
      <c r="Q2" s="1"/>
    </row>
    <row r="3" spans="1:17">
      <c r="A3" s="216" t="s">
        <v>395</v>
      </c>
      <c r="B3" s="1"/>
      <c r="C3" s="1"/>
      <c r="D3" s="27" t="s">
        <v>332</v>
      </c>
      <c r="E3" s="3"/>
      <c r="F3" s="27" t="s">
        <v>333</v>
      </c>
      <c r="G3" s="1"/>
      <c r="H3" s="22">
        <v>15</v>
      </c>
      <c r="I3" s="294" t="s">
        <v>490</v>
      </c>
      <c r="J3" s="293"/>
      <c r="K3" s="293"/>
      <c r="L3" s="295"/>
      <c r="P3" s="23"/>
      <c r="Q3" s="1"/>
    </row>
    <row r="4" spans="1:17">
      <c r="A4" s="5"/>
      <c r="B4" s="1"/>
      <c r="C4" s="1" t="s">
        <v>396</v>
      </c>
      <c r="D4" s="3"/>
      <c r="E4" s="3"/>
      <c r="F4" s="3">
        <v>21500</v>
      </c>
      <c r="G4" s="187" t="s">
        <v>50</v>
      </c>
      <c r="H4" s="5"/>
      <c r="I4" s="294"/>
      <c r="J4" s="293"/>
      <c r="K4" s="293"/>
      <c r="L4" s="295"/>
      <c r="P4" s="23"/>
      <c r="Q4" s="1"/>
    </row>
    <row r="5" spans="1:17">
      <c r="A5" s="5"/>
      <c r="B5" s="1"/>
      <c r="C5" s="1" t="s">
        <v>43</v>
      </c>
      <c r="D5" s="3"/>
      <c r="E5" s="296" t="s">
        <v>50</v>
      </c>
      <c r="F5" s="3">
        <v>390300</v>
      </c>
      <c r="G5" s="1"/>
      <c r="H5" s="5"/>
      <c r="I5" s="294"/>
      <c r="J5" s="293"/>
      <c r="K5" s="293"/>
      <c r="L5" s="295"/>
      <c r="P5" s="23"/>
      <c r="Q5" s="1"/>
    </row>
    <row r="6" spans="1:17">
      <c r="A6" s="5"/>
      <c r="B6" s="1"/>
      <c r="C6" s="1" t="s">
        <v>49</v>
      </c>
      <c r="D6" s="3">
        <v>201200</v>
      </c>
      <c r="E6" s="296"/>
      <c r="F6" s="3"/>
      <c r="G6" s="1"/>
      <c r="H6" s="5"/>
      <c r="I6" s="294"/>
      <c r="J6" s="293"/>
      <c r="K6" s="293"/>
      <c r="L6" s="295"/>
      <c r="P6" s="23"/>
      <c r="Q6" s="1"/>
    </row>
    <row r="7" spans="1:17">
      <c r="A7" s="5"/>
      <c r="B7" s="1"/>
      <c r="C7" s="1" t="s">
        <v>97</v>
      </c>
      <c r="D7" s="3">
        <v>15750</v>
      </c>
      <c r="E7" s="296" t="s">
        <v>50</v>
      </c>
      <c r="F7" s="3"/>
      <c r="G7" s="1"/>
      <c r="H7" s="5"/>
      <c r="I7" s="294"/>
      <c r="J7" s="293"/>
      <c r="K7" s="293"/>
      <c r="L7" s="295"/>
      <c r="P7" s="23"/>
      <c r="Q7" s="1"/>
    </row>
    <row r="8" spans="1:17">
      <c r="A8" s="5"/>
      <c r="B8" s="1"/>
      <c r="C8" s="1" t="s">
        <v>104</v>
      </c>
      <c r="D8" s="3"/>
      <c r="E8" s="296"/>
      <c r="F8" s="3">
        <v>14550</v>
      </c>
      <c r="G8" s="1"/>
      <c r="H8" s="5"/>
      <c r="I8" s="294"/>
      <c r="J8" s="293"/>
      <c r="K8" s="293"/>
      <c r="L8" s="295"/>
      <c r="P8" s="23"/>
      <c r="Q8" s="1"/>
    </row>
    <row r="9" spans="1:17">
      <c r="A9" s="5"/>
      <c r="B9" s="1"/>
      <c r="C9" s="1" t="s">
        <v>397</v>
      </c>
      <c r="D9" s="3">
        <v>120000</v>
      </c>
      <c r="E9" s="296" t="s">
        <v>50</v>
      </c>
      <c r="F9" s="3"/>
      <c r="G9" s="1"/>
      <c r="H9" s="5"/>
      <c r="I9" s="294"/>
      <c r="J9" s="293"/>
      <c r="K9" s="293"/>
      <c r="L9" s="295"/>
      <c r="P9" s="23"/>
      <c r="Q9" s="1"/>
    </row>
    <row r="10" spans="1:17">
      <c r="A10" s="5"/>
      <c r="B10" s="1"/>
      <c r="C10" s="1" t="s">
        <v>398</v>
      </c>
      <c r="D10" s="3"/>
      <c r="E10" s="296"/>
      <c r="F10" s="3">
        <v>6425</v>
      </c>
      <c r="G10" s="1"/>
      <c r="H10" s="5"/>
      <c r="I10" s="294"/>
      <c r="J10" s="293"/>
      <c r="K10" s="293"/>
      <c r="L10" s="295"/>
      <c r="P10" s="23"/>
      <c r="Q10" s="1"/>
    </row>
    <row r="11" spans="1:17">
      <c r="A11" s="5"/>
      <c r="B11" s="1"/>
      <c r="C11" s="1" t="s">
        <v>399</v>
      </c>
      <c r="D11" s="3">
        <v>975</v>
      </c>
      <c r="E11" s="296" t="s">
        <v>50</v>
      </c>
      <c r="F11" s="3"/>
      <c r="G11" s="1"/>
      <c r="H11" s="5"/>
      <c r="I11" s="294"/>
      <c r="J11" s="293"/>
      <c r="K11" s="293"/>
      <c r="L11" s="295"/>
      <c r="P11" s="23"/>
      <c r="Q11" s="1"/>
    </row>
    <row r="12" spans="1:17">
      <c r="A12" s="5"/>
      <c r="B12" s="1"/>
      <c r="C12" s="1" t="s">
        <v>400</v>
      </c>
      <c r="D12" s="3"/>
      <c r="E12" s="296"/>
      <c r="F12" s="3">
        <v>3200</v>
      </c>
      <c r="G12" s="1"/>
      <c r="H12" s="5"/>
      <c r="I12" s="294"/>
      <c r="J12" s="293"/>
      <c r="K12" s="293"/>
      <c r="L12" s="295"/>
      <c r="P12" s="23"/>
      <c r="Q12" s="1"/>
    </row>
    <row r="13" spans="1:17">
      <c r="A13" s="5"/>
      <c r="B13" s="1"/>
      <c r="C13" s="1" t="s">
        <v>59</v>
      </c>
      <c r="D13" s="3">
        <v>525</v>
      </c>
      <c r="E13" s="297" t="s">
        <v>50</v>
      </c>
      <c r="F13" s="3"/>
      <c r="G13" s="1"/>
      <c r="H13" s="5"/>
      <c r="I13" s="294"/>
      <c r="J13" s="293"/>
      <c r="K13" s="293"/>
      <c r="L13" s="295"/>
      <c r="P13" s="23"/>
      <c r="Q13" s="1"/>
    </row>
    <row r="14" spans="1:17">
      <c r="A14" s="5"/>
      <c r="B14" s="1"/>
      <c r="C14" s="1" t="s">
        <v>401</v>
      </c>
      <c r="D14" s="3">
        <v>750</v>
      </c>
      <c r="E14" s="298"/>
      <c r="F14" s="3"/>
      <c r="G14" s="1"/>
      <c r="H14" s="5"/>
      <c r="I14" s="294"/>
      <c r="J14" s="293"/>
      <c r="K14" s="293"/>
      <c r="L14" s="295"/>
      <c r="P14" s="23"/>
      <c r="Q14" s="1"/>
    </row>
    <row r="15" spans="1:17">
      <c r="A15" s="5"/>
      <c r="B15" s="1"/>
      <c r="C15" s="1" t="s">
        <v>402</v>
      </c>
      <c r="D15" s="3">
        <v>42050</v>
      </c>
      <c r="E15" s="34" t="s">
        <v>50</v>
      </c>
      <c r="F15" s="3"/>
      <c r="G15" s="1"/>
      <c r="H15" s="5"/>
      <c r="I15" s="294"/>
      <c r="J15" s="293"/>
      <c r="K15" s="293"/>
      <c r="L15" s="295"/>
      <c r="P15" s="23"/>
      <c r="Q15" s="1"/>
    </row>
    <row r="16" spans="1:17">
      <c r="A16" s="5"/>
      <c r="B16" s="1"/>
      <c r="C16" s="1" t="s">
        <v>403</v>
      </c>
      <c r="D16" s="3">
        <v>29000</v>
      </c>
      <c r="E16" s="34" t="s">
        <v>50</v>
      </c>
      <c r="F16" s="14"/>
      <c r="G16" s="35"/>
      <c r="H16" s="5"/>
      <c r="I16" s="294"/>
      <c r="J16" s="293"/>
      <c r="K16" s="293"/>
      <c r="L16" s="295"/>
      <c r="P16" s="23"/>
      <c r="Q16" s="1"/>
    </row>
    <row r="17" spans="1:17">
      <c r="A17" s="5"/>
      <c r="B17" s="1"/>
      <c r="C17" s="1" t="s">
        <v>112</v>
      </c>
      <c r="D17" s="3"/>
      <c r="E17" s="188"/>
      <c r="F17" s="3">
        <v>10000</v>
      </c>
      <c r="G17" s="187" t="s">
        <v>50</v>
      </c>
      <c r="H17" s="5"/>
      <c r="I17" s="294"/>
      <c r="J17" s="293"/>
      <c r="K17" s="293"/>
      <c r="L17" s="295"/>
      <c r="P17" s="23"/>
      <c r="Q17" s="1"/>
    </row>
    <row r="18" spans="1:17">
      <c r="A18" s="5"/>
      <c r="B18" s="1"/>
      <c r="C18" s="1" t="s">
        <v>404</v>
      </c>
      <c r="D18" s="14"/>
      <c r="E18" s="188"/>
      <c r="F18" s="3">
        <v>108300</v>
      </c>
      <c r="G18" s="187" t="s">
        <v>50</v>
      </c>
      <c r="H18" s="5"/>
      <c r="I18" s="294"/>
      <c r="J18" s="293"/>
      <c r="K18" s="293"/>
      <c r="L18" s="295"/>
      <c r="N18" s="186"/>
      <c r="P18" s="23"/>
      <c r="Q18" s="1"/>
    </row>
    <row r="19" spans="1:17">
      <c r="A19" s="5"/>
      <c r="B19" s="1"/>
      <c r="C19" s="1" t="s">
        <v>405</v>
      </c>
      <c r="D19" s="3">
        <v>135250</v>
      </c>
      <c r="E19" s="34" t="s">
        <v>50</v>
      </c>
      <c r="F19" s="14"/>
      <c r="H19" s="5"/>
      <c r="I19" s="294"/>
      <c r="J19" s="293"/>
      <c r="K19" s="293"/>
      <c r="L19" s="295"/>
      <c r="P19" s="23"/>
      <c r="Q19" s="1"/>
    </row>
    <row r="20" spans="1:17">
      <c r="A20" s="5"/>
      <c r="B20" s="1"/>
      <c r="C20" s="1" t="s">
        <v>406</v>
      </c>
      <c r="D20" s="14"/>
      <c r="E20" s="188"/>
      <c r="F20" s="3">
        <v>3900</v>
      </c>
      <c r="G20" s="187" t="s">
        <v>50</v>
      </c>
      <c r="H20" s="5"/>
      <c r="I20" s="294"/>
      <c r="J20" s="293"/>
      <c r="K20" s="293"/>
      <c r="L20" s="295"/>
      <c r="P20" s="23"/>
      <c r="Q20" s="1"/>
    </row>
    <row r="21" spans="1:17">
      <c r="A21" s="5"/>
      <c r="B21" s="1"/>
      <c r="C21" s="1" t="s">
        <v>322</v>
      </c>
      <c r="D21" s="3">
        <v>6700</v>
      </c>
      <c r="E21" s="34" t="s">
        <v>50</v>
      </c>
      <c r="F21" s="14"/>
      <c r="H21" s="5"/>
      <c r="I21" s="294"/>
      <c r="J21" s="293"/>
      <c r="K21" s="293"/>
      <c r="L21" s="295"/>
      <c r="P21" s="23"/>
      <c r="Q21" s="1"/>
    </row>
    <row r="22" spans="1:17">
      <c r="A22" s="5"/>
      <c r="B22" s="1"/>
      <c r="C22" s="1" t="s">
        <v>407</v>
      </c>
      <c r="D22" s="2">
        <v>5975</v>
      </c>
      <c r="E22" s="34" t="s">
        <v>50</v>
      </c>
      <c r="F22" s="24"/>
      <c r="H22" s="22"/>
      <c r="I22" s="294"/>
      <c r="J22" s="293"/>
      <c r="K22" s="293"/>
      <c r="L22" s="295"/>
      <c r="N22" s="1"/>
      <c r="P22" s="14"/>
      <c r="Q22" s="1"/>
    </row>
    <row r="23" spans="1:17">
      <c r="A23" s="5"/>
      <c r="B23" s="1"/>
      <c r="C23" s="1"/>
      <c r="D23" s="14">
        <f>SUM(D4:D22)</f>
        <v>558175</v>
      </c>
      <c r="E23" s="14"/>
      <c r="F23" s="14">
        <f>SUM(F4:F22)</f>
        <v>558175</v>
      </c>
      <c r="G23" s="35" t="s">
        <v>50</v>
      </c>
      <c r="H23" s="22"/>
      <c r="I23" s="294"/>
      <c r="J23" s="293"/>
      <c r="K23" s="293"/>
      <c r="L23" s="295"/>
      <c r="N23" s="1"/>
      <c r="P23" s="14"/>
      <c r="Q23" s="1"/>
    </row>
    <row r="24" spans="1:17" ht="6" customHeight="1">
      <c r="A24" s="21"/>
      <c r="B24" s="8"/>
      <c r="C24" s="8"/>
      <c r="D24" s="8"/>
      <c r="E24" s="8"/>
      <c r="F24" s="8"/>
      <c r="G24" s="8"/>
      <c r="H24" s="21"/>
      <c r="I24" s="8"/>
      <c r="J24" s="8"/>
      <c r="K24" s="8"/>
      <c r="L24" s="18"/>
      <c r="N24" s="1"/>
      <c r="O24" s="1"/>
      <c r="P24" s="1"/>
      <c r="Q24" s="1"/>
    </row>
    <row r="25" spans="1:17" ht="6" customHeight="1">
      <c r="A25" s="30"/>
      <c r="B25" s="15"/>
      <c r="C25" s="15"/>
      <c r="D25" s="15"/>
      <c r="E25" s="15"/>
      <c r="F25" s="15"/>
      <c r="G25" s="16"/>
      <c r="H25" s="30"/>
      <c r="I25" s="15"/>
      <c r="J25" s="15"/>
      <c r="K25" s="15"/>
      <c r="L25" s="16"/>
    </row>
  </sheetData>
  <mergeCells count="6">
    <mergeCell ref="I3:L23"/>
    <mergeCell ref="E5:E6"/>
    <mergeCell ref="E7:E8"/>
    <mergeCell ref="E9:E10"/>
    <mergeCell ref="E11:E12"/>
    <mergeCell ref="E13:E14"/>
  </mergeCells>
  <pageMargins left="0.25" right="0.2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4A82E-B1AA-44F5-87B0-3BA4061A780A}">
  <sheetPr>
    <pageSetUpPr fitToPage="1"/>
  </sheetPr>
  <dimension ref="A1:AA51"/>
  <sheetViews>
    <sheetView zoomScale="90" zoomScaleNormal="90" workbookViewId="0">
      <selection activeCell="A30" sqref="A1:A1048576"/>
    </sheetView>
  </sheetViews>
  <sheetFormatPr defaultRowHeight="14.4"/>
  <cols>
    <col min="1" max="1" width="11.6640625" customWidth="1"/>
    <col min="2" max="2" width="2.21875" customWidth="1"/>
    <col min="11" max="11" width="9.77734375" bestFit="1" customWidth="1"/>
    <col min="12" max="12" width="1.77734375" customWidth="1"/>
    <col min="14" max="14" width="2.5546875" customWidth="1"/>
    <col min="15" max="15" width="7.21875" customWidth="1"/>
    <col min="16" max="16" width="2.5546875" customWidth="1"/>
    <col min="17" max="17" width="4.21875" customWidth="1"/>
    <col min="18" max="18" width="6.5546875" customWidth="1"/>
    <col min="22" max="22" width="29.44140625" customWidth="1"/>
    <col min="24" max="28" width="0" hidden="1" customWidth="1"/>
  </cols>
  <sheetData>
    <row r="1" spans="1:27">
      <c r="A1" s="6" t="s">
        <v>35</v>
      </c>
      <c r="B1" s="29" t="s">
        <v>36</v>
      </c>
      <c r="C1" s="29"/>
      <c r="D1" s="29"/>
      <c r="E1" s="29"/>
      <c r="F1" s="29"/>
      <c r="G1" s="29"/>
      <c r="H1" s="29"/>
      <c r="I1" s="29"/>
      <c r="J1" s="29"/>
      <c r="K1" s="29"/>
      <c r="L1" s="29"/>
      <c r="M1" s="29"/>
      <c r="N1" s="29"/>
      <c r="O1" s="29"/>
      <c r="P1" s="29"/>
      <c r="Q1" s="29"/>
      <c r="R1" s="6" t="s">
        <v>394</v>
      </c>
      <c r="S1" s="7" t="s">
        <v>38</v>
      </c>
      <c r="T1" s="19"/>
      <c r="U1" s="19"/>
      <c r="V1" s="20"/>
      <c r="X1" s="1" t="s">
        <v>408</v>
      </c>
      <c r="Y1" s="1"/>
      <c r="Z1" s="1"/>
      <c r="AA1" s="1"/>
    </row>
    <row r="2" spans="1:27" ht="6" customHeight="1">
      <c r="A2" s="30"/>
      <c r="B2" s="1"/>
      <c r="C2" s="1"/>
      <c r="D2" s="1"/>
      <c r="E2" s="1"/>
      <c r="F2" s="1"/>
      <c r="G2" s="1"/>
      <c r="H2" s="1"/>
      <c r="I2" s="1"/>
      <c r="J2" s="1"/>
      <c r="K2" s="1"/>
      <c r="L2" s="1"/>
      <c r="M2" s="1"/>
      <c r="N2" s="1"/>
      <c r="O2" s="1"/>
      <c r="P2" s="1"/>
      <c r="Q2" s="1"/>
      <c r="R2" s="5"/>
      <c r="S2" s="1"/>
      <c r="T2" s="1"/>
      <c r="U2" s="1"/>
      <c r="V2" s="17"/>
      <c r="X2" s="1"/>
      <c r="Y2" s="1"/>
      <c r="Z2" s="1"/>
      <c r="AA2" s="1"/>
    </row>
    <row r="3" spans="1:27">
      <c r="A3" s="5" t="s">
        <v>409</v>
      </c>
      <c r="B3" s="1"/>
      <c r="C3" s="1" t="s">
        <v>239</v>
      </c>
      <c r="D3" s="1"/>
      <c r="E3" s="14">
        <f>Z5</f>
        <v>5</v>
      </c>
      <c r="F3" s="189" t="s">
        <v>50</v>
      </c>
      <c r="G3" s="1"/>
      <c r="H3" s="1"/>
      <c r="I3" s="1"/>
      <c r="J3" s="1"/>
      <c r="K3" s="1"/>
      <c r="L3" s="1"/>
      <c r="M3" s="1"/>
      <c r="N3" s="1"/>
      <c r="O3" s="1"/>
      <c r="P3" s="1"/>
      <c r="Q3" s="1"/>
      <c r="R3" s="5"/>
      <c r="S3" s="294" t="s">
        <v>491</v>
      </c>
      <c r="T3" s="293"/>
      <c r="U3" s="293"/>
      <c r="V3" s="295"/>
      <c r="X3" s="1" t="s">
        <v>410</v>
      </c>
      <c r="Y3" s="1"/>
      <c r="Z3" s="23">
        <v>36000</v>
      </c>
      <c r="AA3" s="1"/>
    </row>
    <row r="4" spans="1:27">
      <c r="A4" s="5"/>
      <c r="B4" s="1"/>
      <c r="C4" s="1" t="s">
        <v>213</v>
      </c>
      <c r="D4" s="1"/>
      <c r="E4" s="14">
        <f>Z6*2</f>
        <v>24</v>
      </c>
      <c r="F4" s="189" t="s">
        <v>50</v>
      </c>
      <c r="G4" s="1"/>
      <c r="H4" s="1"/>
      <c r="I4" s="1"/>
      <c r="J4" s="1"/>
      <c r="K4" s="1"/>
      <c r="L4" s="1"/>
      <c r="M4" s="1"/>
      <c r="N4" s="1"/>
      <c r="O4" s="1"/>
      <c r="P4" s="1"/>
      <c r="Q4" s="1"/>
      <c r="R4" s="5"/>
      <c r="S4" s="294"/>
      <c r="T4" s="293"/>
      <c r="U4" s="293"/>
      <c r="V4" s="295"/>
      <c r="X4" s="1" t="s">
        <v>411</v>
      </c>
      <c r="Y4" s="1"/>
      <c r="Z4" s="14">
        <v>50</v>
      </c>
      <c r="AA4" s="1" t="s">
        <v>412</v>
      </c>
    </row>
    <row r="5" spans="1:27">
      <c r="A5" s="5"/>
      <c r="B5" s="1"/>
      <c r="C5" s="1" t="s">
        <v>413</v>
      </c>
      <c r="D5" s="1"/>
      <c r="E5" s="24">
        <f>Z10*Z11</f>
        <v>6</v>
      </c>
      <c r="F5" s="189" t="s">
        <v>50</v>
      </c>
      <c r="G5" s="1"/>
      <c r="H5" s="1"/>
      <c r="I5" s="1"/>
      <c r="J5" s="1"/>
      <c r="K5" s="1"/>
      <c r="L5" s="1"/>
      <c r="M5" s="1"/>
      <c r="N5" s="1"/>
      <c r="O5" s="1"/>
      <c r="P5" s="1"/>
      <c r="Q5" s="1"/>
      <c r="R5" s="5"/>
      <c r="S5" s="294"/>
      <c r="T5" s="293"/>
      <c r="U5" s="293"/>
      <c r="V5" s="295"/>
      <c r="X5" s="1" t="s">
        <v>414</v>
      </c>
      <c r="Y5" s="1"/>
      <c r="Z5" s="14">
        <v>5</v>
      </c>
      <c r="AA5" s="1" t="s">
        <v>412</v>
      </c>
    </row>
    <row r="6" spans="1:27">
      <c r="A6" s="5"/>
      <c r="B6" s="1"/>
      <c r="C6" s="1"/>
      <c r="D6" s="1"/>
      <c r="E6" s="14">
        <f>SUM(E3:E5)</f>
        <v>35</v>
      </c>
      <c r="F6" s="189"/>
      <c r="G6" s="1"/>
      <c r="H6" s="1"/>
      <c r="I6" s="1"/>
      <c r="J6" s="1"/>
      <c r="K6" s="1"/>
      <c r="L6" s="1"/>
      <c r="M6" s="1"/>
      <c r="N6" s="1"/>
      <c r="O6" s="1"/>
      <c r="P6" s="1"/>
      <c r="Q6" s="1"/>
      <c r="R6" s="5"/>
      <c r="S6" s="294"/>
      <c r="T6" s="293"/>
      <c r="U6" s="293"/>
      <c r="V6" s="295"/>
      <c r="X6" s="1" t="s">
        <v>415</v>
      </c>
      <c r="Y6" s="1"/>
      <c r="Z6" s="14">
        <v>12</v>
      </c>
      <c r="AA6" s="1" t="s">
        <v>234</v>
      </c>
    </row>
    <row r="7" spans="1:27">
      <c r="A7" s="5"/>
      <c r="B7" s="1"/>
      <c r="C7" s="1"/>
      <c r="D7" s="1"/>
      <c r="F7" s="1"/>
      <c r="G7" s="1"/>
      <c r="H7" s="1"/>
      <c r="I7" s="1"/>
      <c r="J7" s="1"/>
      <c r="K7" s="1"/>
      <c r="L7" s="1"/>
      <c r="M7" s="1"/>
      <c r="N7" s="1"/>
      <c r="O7" s="1"/>
      <c r="P7" s="1"/>
      <c r="Q7" s="1"/>
      <c r="R7" s="22">
        <v>3</v>
      </c>
      <c r="S7" s="294"/>
      <c r="T7" s="293"/>
      <c r="U7" s="293"/>
      <c r="V7" s="295"/>
      <c r="X7" s="1"/>
      <c r="Y7" s="1"/>
      <c r="Z7" s="1"/>
      <c r="AA7" s="1"/>
    </row>
    <row r="8" spans="1:27" ht="6" customHeight="1">
      <c r="A8" s="21"/>
      <c r="B8" s="8"/>
      <c r="C8" s="8"/>
      <c r="D8" s="8"/>
      <c r="E8" s="8"/>
      <c r="F8" s="8"/>
      <c r="G8" s="8"/>
      <c r="H8" s="8"/>
      <c r="I8" s="8"/>
      <c r="J8" s="8"/>
      <c r="K8" s="8"/>
      <c r="L8" s="8"/>
      <c r="M8" s="8"/>
      <c r="N8" s="8"/>
      <c r="O8" s="8"/>
      <c r="P8" s="8"/>
      <c r="Q8" s="8"/>
      <c r="R8" s="21"/>
      <c r="S8" s="8"/>
      <c r="T8" s="8"/>
      <c r="U8" s="8"/>
      <c r="V8" s="18"/>
      <c r="X8" s="1"/>
      <c r="Y8" s="1"/>
      <c r="Z8" s="1"/>
      <c r="AA8" s="1"/>
    </row>
    <row r="9" spans="1:27" ht="6" customHeight="1">
      <c r="A9" s="5"/>
      <c r="B9" s="1"/>
      <c r="C9" s="1"/>
      <c r="D9" s="1"/>
      <c r="E9" s="1"/>
      <c r="F9" s="1"/>
      <c r="G9" s="1"/>
      <c r="H9" s="1"/>
      <c r="I9" s="1"/>
      <c r="J9" s="1"/>
      <c r="K9" s="1"/>
      <c r="L9" s="1"/>
      <c r="M9" s="1"/>
      <c r="N9" s="1"/>
      <c r="O9" s="1"/>
      <c r="P9" s="1"/>
      <c r="Q9" s="1"/>
      <c r="R9" s="5"/>
      <c r="S9" s="1"/>
      <c r="T9" s="1"/>
      <c r="U9" s="1"/>
      <c r="V9" s="4"/>
      <c r="X9" s="1"/>
      <c r="Y9" s="1"/>
      <c r="Z9" s="1"/>
      <c r="AA9" s="1"/>
    </row>
    <row r="10" spans="1:27">
      <c r="A10" s="5" t="s">
        <v>301</v>
      </c>
      <c r="B10" s="1"/>
      <c r="C10" s="1" t="s">
        <v>416</v>
      </c>
      <c r="D10" s="1"/>
      <c r="E10" s="14">
        <f>Z4</f>
        <v>50</v>
      </c>
      <c r="F10" s="1"/>
      <c r="H10" s="1"/>
      <c r="I10" s="1"/>
      <c r="J10" s="1"/>
      <c r="K10" s="1"/>
      <c r="L10" s="1"/>
      <c r="M10" s="1"/>
      <c r="N10" s="1"/>
      <c r="O10" s="1"/>
      <c r="P10" s="1"/>
      <c r="Q10" s="1"/>
      <c r="R10" s="5"/>
      <c r="S10" s="294" t="s">
        <v>492</v>
      </c>
      <c r="T10" s="293"/>
      <c r="U10" s="293"/>
      <c r="V10" s="295"/>
      <c r="X10" s="1" t="s">
        <v>417</v>
      </c>
      <c r="Y10" s="1"/>
      <c r="Z10" s="1">
        <v>2</v>
      </c>
      <c r="AA10" s="1" t="s">
        <v>226</v>
      </c>
    </row>
    <row r="11" spans="1:27">
      <c r="A11" s="5"/>
      <c r="B11" s="1"/>
      <c r="C11" s="1" t="s">
        <v>418</v>
      </c>
      <c r="D11" s="1"/>
      <c r="E11" s="24">
        <f>E6</f>
        <v>35</v>
      </c>
      <c r="F11" s="189"/>
      <c r="G11" s="1"/>
      <c r="H11" s="1"/>
      <c r="I11" s="1"/>
      <c r="J11" s="1"/>
      <c r="K11" s="1"/>
      <c r="L11" s="1"/>
      <c r="M11" s="1"/>
      <c r="N11" s="1"/>
      <c r="O11" s="1"/>
      <c r="P11" s="1"/>
      <c r="Q11" s="1"/>
      <c r="R11" s="5"/>
      <c r="S11" s="294"/>
      <c r="T11" s="293"/>
      <c r="U11" s="293"/>
      <c r="V11" s="295"/>
      <c r="X11" s="1" t="s">
        <v>419</v>
      </c>
      <c r="Y11" s="1"/>
      <c r="Z11" s="1">
        <v>3</v>
      </c>
      <c r="AA11" s="1" t="s">
        <v>234</v>
      </c>
    </row>
    <row r="12" spans="1:27">
      <c r="A12" s="5"/>
      <c r="B12" s="1"/>
      <c r="C12" s="1" t="s">
        <v>420</v>
      </c>
      <c r="D12" s="1"/>
      <c r="E12" s="14">
        <f>E10-E11</f>
        <v>15</v>
      </c>
      <c r="F12" s="189" t="s">
        <v>66</v>
      </c>
      <c r="G12" s="1"/>
      <c r="H12" s="1"/>
      <c r="I12" s="1"/>
      <c r="J12" s="1"/>
      <c r="K12" s="1"/>
      <c r="L12" s="1"/>
      <c r="M12" s="1"/>
      <c r="N12" s="1"/>
      <c r="O12" s="1"/>
      <c r="P12" s="1"/>
      <c r="Q12" s="1"/>
      <c r="R12" s="22">
        <v>2</v>
      </c>
      <c r="S12" s="294"/>
      <c r="T12" s="293"/>
      <c r="U12" s="293"/>
      <c r="V12" s="295"/>
      <c r="X12" s="1" t="s">
        <v>421</v>
      </c>
      <c r="Y12" s="1"/>
      <c r="Z12" s="3">
        <v>3500</v>
      </c>
      <c r="AA12" s="1" t="s">
        <v>422</v>
      </c>
    </row>
    <row r="13" spans="1:27" ht="6" customHeight="1">
      <c r="A13" s="21"/>
      <c r="B13" s="8"/>
      <c r="C13" s="8"/>
      <c r="D13" s="8"/>
      <c r="E13" s="8"/>
      <c r="F13" s="8"/>
      <c r="G13" s="8"/>
      <c r="H13" s="8"/>
      <c r="I13" s="8"/>
      <c r="J13" s="8"/>
      <c r="K13" s="8"/>
      <c r="L13" s="8"/>
      <c r="M13" s="8"/>
      <c r="N13" s="8"/>
      <c r="O13" s="8"/>
      <c r="P13" s="8"/>
      <c r="Q13" s="8"/>
      <c r="R13" s="21"/>
      <c r="S13" s="8"/>
      <c r="T13" s="8"/>
      <c r="U13" s="8"/>
      <c r="V13" s="18"/>
      <c r="X13" s="1"/>
      <c r="Y13" s="1"/>
      <c r="Z13" s="1"/>
      <c r="AA13" s="1"/>
    </row>
    <row r="14" spans="1:27" ht="6" customHeight="1">
      <c r="A14" s="5"/>
      <c r="B14" s="1"/>
      <c r="C14" s="1"/>
      <c r="D14" s="1"/>
      <c r="E14" s="1"/>
      <c r="F14" s="1"/>
      <c r="G14" s="1"/>
      <c r="H14" s="1"/>
      <c r="I14" s="1"/>
      <c r="J14" s="1"/>
      <c r="K14" s="1"/>
      <c r="L14" s="1"/>
      <c r="M14" s="1"/>
      <c r="N14" s="1"/>
      <c r="O14" s="1"/>
      <c r="P14" s="1"/>
      <c r="Q14" s="1"/>
      <c r="R14" s="5"/>
      <c r="S14" s="1"/>
      <c r="T14" s="1"/>
      <c r="U14" s="1"/>
      <c r="V14" s="4"/>
      <c r="X14" s="1"/>
      <c r="Y14" s="1"/>
      <c r="Z14" s="1"/>
      <c r="AA14" s="1"/>
    </row>
    <row r="15" spans="1:27">
      <c r="A15" s="5" t="s">
        <v>423</v>
      </c>
      <c r="B15" s="1"/>
      <c r="C15" s="8" t="s">
        <v>218</v>
      </c>
      <c r="D15" s="8"/>
      <c r="F15" s="24">
        <f>Z3</f>
        <v>36000</v>
      </c>
      <c r="G15" s="1"/>
      <c r="H15" s="1"/>
      <c r="I15" s="1"/>
      <c r="J15" s="1"/>
      <c r="K15" s="1"/>
      <c r="L15" s="1"/>
      <c r="M15" s="1"/>
      <c r="N15" s="1"/>
      <c r="O15" s="1"/>
      <c r="P15" s="1"/>
      <c r="Q15" s="1"/>
      <c r="R15" s="5"/>
      <c r="S15" s="294" t="s">
        <v>492</v>
      </c>
      <c r="T15" s="293"/>
      <c r="U15" s="293"/>
      <c r="V15" s="295"/>
      <c r="X15" s="1"/>
      <c r="Y15" s="1"/>
      <c r="Z15" s="1"/>
      <c r="AA15" s="1"/>
    </row>
    <row r="16" spans="1:27">
      <c r="A16" s="5"/>
      <c r="B16" s="1"/>
      <c r="C16" s="1" t="s">
        <v>420</v>
      </c>
      <c r="D16" s="1"/>
      <c r="F16" s="14">
        <f>E12</f>
        <v>15</v>
      </c>
      <c r="G16" s="1"/>
      <c r="H16" s="3">
        <f>F15/F16</f>
        <v>2400</v>
      </c>
      <c r="I16" s="1" t="s">
        <v>422</v>
      </c>
      <c r="J16" s="189" t="s">
        <v>66</v>
      </c>
      <c r="K16" s="189"/>
      <c r="L16" s="189"/>
      <c r="M16" s="189"/>
      <c r="N16" s="189"/>
      <c r="O16" s="189"/>
      <c r="P16" s="189"/>
      <c r="R16" s="22">
        <v>2</v>
      </c>
      <c r="S16" s="294"/>
      <c r="T16" s="293"/>
      <c r="U16" s="293"/>
      <c r="V16" s="295"/>
      <c r="X16" s="1"/>
      <c r="Y16" s="1"/>
      <c r="Z16" s="1"/>
      <c r="AA16" s="1"/>
    </row>
    <row r="17" spans="1:27" ht="6" customHeight="1">
      <c r="A17" s="21"/>
      <c r="B17" s="8"/>
      <c r="C17" s="8"/>
      <c r="D17" s="8"/>
      <c r="E17" s="8"/>
      <c r="F17" s="8"/>
      <c r="G17" s="8"/>
      <c r="H17" s="8"/>
      <c r="I17" s="8"/>
      <c r="J17" s="8"/>
      <c r="K17" s="8"/>
      <c r="L17" s="8"/>
      <c r="M17" s="8"/>
      <c r="N17" s="8"/>
      <c r="O17" s="8"/>
      <c r="P17" s="8"/>
      <c r="Q17" s="8"/>
      <c r="R17" s="21"/>
      <c r="S17" s="8"/>
      <c r="T17" s="8"/>
      <c r="U17" s="8"/>
      <c r="V17" s="18"/>
      <c r="X17" s="1"/>
      <c r="Y17" s="1"/>
      <c r="Z17" s="1"/>
      <c r="AA17" s="1"/>
    </row>
    <row r="18" spans="1:27" ht="6" customHeight="1">
      <c r="A18" s="30"/>
      <c r="B18" s="190"/>
      <c r="C18" s="15"/>
      <c r="D18" s="15"/>
      <c r="E18" s="15"/>
      <c r="F18" s="15"/>
      <c r="G18" s="15"/>
      <c r="H18" s="15"/>
      <c r="I18" s="15"/>
      <c r="J18" s="15"/>
      <c r="K18" s="15"/>
      <c r="L18" s="15"/>
      <c r="M18" s="15"/>
      <c r="N18" s="15"/>
      <c r="O18" s="15"/>
      <c r="P18" s="15"/>
      <c r="Q18" s="16"/>
      <c r="R18" s="30"/>
      <c r="S18" s="190"/>
      <c r="T18" s="15"/>
      <c r="U18" s="15"/>
      <c r="V18" s="16"/>
      <c r="X18" s="1"/>
      <c r="Y18" s="1"/>
      <c r="Z18" s="1"/>
      <c r="AA18" s="1"/>
    </row>
    <row r="19" spans="1:27">
      <c r="A19" s="5" t="s">
        <v>178</v>
      </c>
      <c r="B19" s="31"/>
      <c r="C19" s="3">
        <f>Z12</f>
        <v>3500</v>
      </c>
      <c r="Q19" s="9"/>
      <c r="R19" s="12"/>
      <c r="S19" s="294" t="s">
        <v>493</v>
      </c>
      <c r="T19" s="293"/>
      <c r="U19" s="293"/>
      <c r="V19" s="295"/>
      <c r="X19" s="1"/>
      <c r="Y19" s="1"/>
      <c r="Z19" s="1"/>
      <c r="AA19" s="1"/>
    </row>
    <row r="20" spans="1:27">
      <c r="A20" s="12"/>
      <c r="B20" s="31"/>
      <c r="C20" s="2">
        <f>H16</f>
        <v>2400</v>
      </c>
      <c r="Q20" s="9"/>
      <c r="R20" s="12"/>
      <c r="S20" s="294"/>
      <c r="T20" s="293"/>
      <c r="U20" s="293"/>
      <c r="V20" s="295"/>
      <c r="X20" s="1" t="s">
        <v>424</v>
      </c>
      <c r="Y20" s="1"/>
      <c r="Z20" s="1"/>
      <c r="AA20" s="1"/>
    </row>
    <row r="21" spans="1:27">
      <c r="A21" s="12"/>
      <c r="B21" s="31"/>
      <c r="C21" s="3">
        <f>C19-C20</f>
        <v>1100</v>
      </c>
      <c r="D21" s="191" t="s">
        <v>425</v>
      </c>
      <c r="E21" s="14">
        <f>Z4</f>
        <v>50</v>
      </c>
      <c r="F21" s="191" t="s">
        <v>426</v>
      </c>
      <c r="G21" s="14">
        <f>C21*E21</f>
        <v>55000</v>
      </c>
      <c r="Q21" s="9"/>
      <c r="R21" s="22">
        <v>3</v>
      </c>
      <c r="S21" s="294"/>
      <c r="T21" s="293"/>
      <c r="U21" s="293"/>
      <c r="V21" s="295"/>
      <c r="X21" s="1" t="s">
        <v>410</v>
      </c>
      <c r="Y21" s="1"/>
      <c r="Z21" s="23">
        <v>40000</v>
      </c>
      <c r="AA21" s="1"/>
    </row>
    <row r="22" spans="1:27" ht="15" customHeight="1">
      <c r="A22" s="12"/>
      <c r="B22" s="31"/>
      <c r="C22" s="192" t="s">
        <v>66</v>
      </c>
      <c r="E22" s="192" t="s">
        <v>50</v>
      </c>
      <c r="Q22" s="9"/>
      <c r="R22" s="12"/>
      <c r="S22" s="294"/>
      <c r="T22" s="293"/>
      <c r="U22" s="293"/>
      <c r="V22" s="295"/>
      <c r="X22" s="1" t="s">
        <v>427</v>
      </c>
      <c r="Y22" s="1"/>
      <c r="Z22" s="3">
        <v>4000</v>
      </c>
      <c r="AA22" s="1" t="s">
        <v>422</v>
      </c>
    </row>
    <row r="23" spans="1:27" ht="6" customHeight="1">
      <c r="A23" s="13"/>
      <c r="B23" s="193"/>
      <c r="C23" s="10"/>
      <c r="D23" s="10"/>
      <c r="E23" s="10"/>
      <c r="F23" s="10"/>
      <c r="G23" s="10"/>
      <c r="H23" s="10"/>
      <c r="I23" s="10"/>
      <c r="J23" s="10"/>
      <c r="K23" s="10"/>
      <c r="L23" s="10"/>
      <c r="M23" s="10"/>
      <c r="N23" s="10"/>
      <c r="O23" s="10"/>
      <c r="P23" s="10"/>
      <c r="Q23" s="11"/>
      <c r="R23" s="13"/>
      <c r="S23" s="193"/>
      <c r="T23" s="10"/>
      <c r="U23" s="10"/>
      <c r="V23" s="11"/>
    </row>
    <row r="24" spans="1:27" ht="6" customHeight="1">
      <c r="A24" s="12"/>
      <c r="B24" s="31"/>
      <c r="Q24" s="9"/>
      <c r="R24" s="12"/>
      <c r="S24" s="31"/>
      <c r="V24" s="9"/>
    </row>
    <row r="25" spans="1:27" ht="16.5" customHeight="1">
      <c r="A25" s="5" t="s">
        <v>428</v>
      </c>
      <c r="B25" s="31"/>
      <c r="C25" s="14">
        <v>30000</v>
      </c>
      <c r="D25" s="189" t="s">
        <v>50</v>
      </c>
      <c r="Q25" s="9"/>
      <c r="R25" s="12"/>
      <c r="S25" s="294" t="s">
        <v>429</v>
      </c>
      <c r="T25" s="293"/>
      <c r="U25" s="293"/>
      <c r="V25" s="295"/>
    </row>
    <row r="26" spans="1:27">
      <c r="A26" s="12"/>
      <c r="B26" s="31"/>
      <c r="C26" s="24">
        <f>Z3</f>
        <v>36000</v>
      </c>
      <c r="D26" s="189" t="s">
        <v>50</v>
      </c>
      <c r="Q26" s="9"/>
      <c r="R26" s="12"/>
      <c r="S26" s="294"/>
      <c r="T26" s="293"/>
      <c r="U26" s="293"/>
      <c r="V26" s="295"/>
      <c r="X26" s="25"/>
    </row>
    <row r="27" spans="1:27" ht="15.6">
      <c r="A27" s="12"/>
      <c r="B27" s="31"/>
      <c r="C27" s="14">
        <f>SUM(C25:C26)</f>
        <v>66000</v>
      </c>
      <c r="D27" s="194" t="s">
        <v>430</v>
      </c>
      <c r="E27" s="186">
        <f>E12</f>
        <v>15</v>
      </c>
      <c r="F27" s="191" t="s">
        <v>426</v>
      </c>
      <c r="G27" s="3">
        <f>C27/E27</f>
        <v>4400</v>
      </c>
      <c r="H27" s="1" t="s">
        <v>422</v>
      </c>
      <c r="Q27" s="9"/>
      <c r="R27" s="12"/>
      <c r="S27" s="294"/>
      <c r="T27" s="293"/>
      <c r="U27" s="293"/>
      <c r="V27" s="295"/>
      <c r="X27" s="25"/>
    </row>
    <row r="28" spans="1:27" ht="15" customHeight="1">
      <c r="A28" s="12"/>
      <c r="B28" s="31"/>
      <c r="E28" s="192" t="s">
        <v>50</v>
      </c>
      <c r="Q28" s="9"/>
      <c r="R28" s="12"/>
      <c r="S28" s="294"/>
      <c r="T28" s="293"/>
      <c r="U28" s="293"/>
      <c r="V28" s="295"/>
      <c r="X28" s="1"/>
    </row>
    <row r="29" spans="1:27" ht="15" customHeight="1">
      <c r="A29" s="12"/>
      <c r="B29" s="31"/>
      <c r="E29" s="192"/>
      <c r="R29" s="12"/>
      <c r="S29" s="294"/>
      <c r="T29" s="293"/>
      <c r="U29" s="293"/>
      <c r="V29" s="295"/>
      <c r="X29" s="1"/>
    </row>
    <row r="30" spans="1:27">
      <c r="A30" s="12"/>
      <c r="B30" s="31"/>
      <c r="C30" s="39" t="s">
        <v>431</v>
      </c>
      <c r="Q30" s="9"/>
      <c r="R30" s="12"/>
      <c r="S30" s="294"/>
      <c r="T30" s="293"/>
      <c r="U30" s="293"/>
      <c r="V30" s="295"/>
      <c r="X30" s="1"/>
    </row>
    <row r="31" spans="1:27" ht="15" customHeight="1">
      <c r="A31" s="12"/>
      <c r="B31" s="31"/>
      <c r="Q31" s="9"/>
      <c r="R31" s="12"/>
      <c r="S31" s="294"/>
      <c r="T31" s="293"/>
      <c r="U31" s="293"/>
      <c r="V31" s="295"/>
      <c r="X31" s="25"/>
    </row>
    <row r="32" spans="1:27">
      <c r="A32" s="12"/>
      <c r="B32" s="31"/>
      <c r="C32" s="24">
        <f>C25</f>
        <v>30000</v>
      </c>
      <c r="D32" s="189" t="s">
        <v>50</v>
      </c>
      <c r="Q32" s="9"/>
      <c r="R32" s="12"/>
      <c r="S32" s="294"/>
      <c r="T32" s="293"/>
      <c r="U32" s="293"/>
      <c r="V32" s="295"/>
    </row>
    <row r="33" spans="1:22">
      <c r="A33" s="12"/>
      <c r="B33" s="31"/>
      <c r="C33" s="14">
        <f>E27</f>
        <v>15</v>
      </c>
      <c r="Q33" s="9"/>
      <c r="R33" s="12"/>
      <c r="S33" s="294"/>
      <c r="T33" s="293"/>
      <c r="U33" s="293"/>
      <c r="V33" s="295"/>
    </row>
    <row r="34" spans="1:22">
      <c r="A34" s="12"/>
      <c r="B34" s="31"/>
      <c r="C34" s="3">
        <f>C32/C33</f>
        <v>2000</v>
      </c>
      <c r="D34" s="191" t="s">
        <v>432</v>
      </c>
      <c r="E34" s="3">
        <f>H16</f>
        <v>2400</v>
      </c>
      <c r="F34" s="191" t="s">
        <v>426</v>
      </c>
      <c r="G34" s="3">
        <f>E34+C34</f>
        <v>4400</v>
      </c>
      <c r="H34" s="1" t="s">
        <v>422</v>
      </c>
      <c r="Q34" s="9"/>
      <c r="R34" s="12"/>
      <c r="S34" s="294"/>
      <c r="T34" s="293"/>
      <c r="U34" s="293"/>
      <c r="V34" s="295"/>
    </row>
    <row r="35" spans="1:22">
      <c r="A35" s="12"/>
      <c r="B35" s="31"/>
      <c r="C35" s="192" t="s">
        <v>50</v>
      </c>
      <c r="E35" s="192" t="s">
        <v>50</v>
      </c>
      <c r="Q35" s="9"/>
      <c r="R35" s="22">
        <v>3</v>
      </c>
      <c r="S35" s="294"/>
      <c r="T35" s="293"/>
      <c r="U35" s="293"/>
      <c r="V35" s="295"/>
    </row>
    <row r="36" spans="1:22" ht="21.75" customHeight="1">
      <c r="A36" s="13"/>
      <c r="B36" s="193"/>
      <c r="C36" s="10"/>
      <c r="D36" s="10"/>
      <c r="E36" s="10"/>
      <c r="F36" s="10"/>
      <c r="G36" s="10"/>
      <c r="H36" s="10"/>
      <c r="I36" s="10"/>
      <c r="J36" s="10"/>
      <c r="K36" s="10"/>
      <c r="L36" s="10"/>
      <c r="M36" s="10"/>
      <c r="N36" s="10"/>
      <c r="O36" s="10"/>
      <c r="P36" s="10"/>
      <c r="Q36" s="11"/>
      <c r="R36" s="13"/>
      <c r="S36" s="193"/>
      <c r="T36" s="10"/>
      <c r="U36" s="10"/>
      <c r="V36" s="11"/>
    </row>
    <row r="37" spans="1:22" ht="6" customHeight="1">
      <c r="A37" s="30"/>
      <c r="B37" s="190"/>
      <c r="C37" s="15"/>
      <c r="D37" s="15"/>
      <c r="E37" s="15"/>
      <c r="F37" s="15"/>
      <c r="G37" s="15"/>
      <c r="H37" s="15"/>
      <c r="I37" s="15"/>
      <c r="J37" s="15"/>
      <c r="K37" s="15"/>
      <c r="L37" s="15"/>
      <c r="M37" s="15"/>
      <c r="N37" s="15"/>
      <c r="O37" s="15"/>
      <c r="P37" s="15"/>
      <c r="Q37" s="16"/>
      <c r="R37" s="30"/>
      <c r="S37" s="190"/>
      <c r="T37" s="15"/>
      <c r="U37" s="15"/>
      <c r="V37" s="16"/>
    </row>
    <row r="38" spans="1:22">
      <c r="A38" s="5" t="s">
        <v>433</v>
      </c>
      <c r="B38" s="31"/>
      <c r="C38" s="24">
        <f>Z21</f>
        <v>40000</v>
      </c>
      <c r="I38" s="3" t="s">
        <v>357</v>
      </c>
      <c r="J38" s="3"/>
      <c r="K38" s="3"/>
      <c r="L38" s="3"/>
      <c r="M38" s="3"/>
      <c r="N38" s="3"/>
      <c r="O38" s="3"/>
      <c r="P38" s="3"/>
      <c r="Q38" s="3"/>
      <c r="R38" s="12"/>
      <c r="S38" s="294" t="s">
        <v>434</v>
      </c>
      <c r="T38" s="293"/>
      <c r="U38" s="293"/>
      <c r="V38" s="295"/>
    </row>
    <row r="39" spans="1:22">
      <c r="A39" s="12"/>
      <c r="B39" s="31"/>
      <c r="C39" s="3">
        <f>Z22</f>
        <v>4000</v>
      </c>
      <c r="I39" s="3" t="s">
        <v>435</v>
      </c>
      <c r="J39" s="3"/>
      <c r="K39" s="3">
        <f>C39</f>
        <v>4000</v>
      </c>
      <c r="L39" s="3"/>
      <c r="M39" s="3"/>
      <c r="N39" s="192" t="s">
        <v>50</v>
      </c>
      <c r="O39" s="3"/>
      <c r="P39" s="3"/>
      <c r="Q39" s="3"/>
      <c r="R39" s="12"/>
      <c r="S39" s="294"/>
      <c r="T39" s="293"/>
      <c r="U39" s="293"/>
      <c r="V39" s="295"/>
    </row>
    <row r="40" spans="1:22">
      <c r="A40" s="12"/>
      <c r="B40" s="31"/>
      <c r="C40" s="14">
        <f>C38/C39</f>
        <v>10</v>
      </c>
      <c r="D40" s="191" t="s">
        <v>432</v>
      </c>
      <c r="E40" s="14">
        <f>E6</f>
        <v>35</v>
      </c>
      <c r="F40" s="191" t="s">
        <v>426</v>
      </c>
      <c r="G40" s="14">
        <f>E40+C40</f>
        <v>45</v>
      </c>
      <c r="I40" s="3"/>
      <c r="J40" s="241" t="s">
        <v>425</v>
      </c>
      <c r="K40" s="23">
        <f>E6</f>
        <v>35</v>
      </c>
      <c r="L40" s="3"/>
      <c r="M40" s="3"/>
      <c r="N40" s="3"/>
      <c r="O40" s="3"/>
      <c r="P40" s="3"/>
      <c r="Q40" s="3"/>
      <c r="R40" s="12"/>
      <c r="S40" s="294"/>
      <c r="T40" s="293"/>
      <c r="U40" s="293"/>
      <c r="V40" s="295"/>
    </row>
    <row r="41" spans="1:22">
      <c r="A41" s="12"/>
      <c r="B41" s="31"/>
      <c r="C41" s="192" t="s">
        <v>50</v>
      </c>
      <c r="G41" s="192" t="s">
        <v>50</v>
      </c>
      <c r="I41" s="3"/>
      <c r="J41" s="192" t="s">
        <v>50</v>
      </c>
      <c r="K41" s="23">
        <f>K39*K40</f>
        <v>140000</v>
      </c>
      <c r="L41" s="252" t="s">
        <v>432</v>
      </c>
      <c r="M41" s="23">
        <f>C38</f>
        <v>40000</v>
      </c>
      <c r="N41" s="252" t="s">
        <v>436</v>
      </c>
      <c r="O41" s="3">
        <f>C39</f>
        <v>4000</v>
      </c>
      <c r="P41" s="252" t="s">
        <v>426</v>
      </c>
      <c r="Q41" s="23">
        <f>(K41+M41)/O41</f>
        <v>45</v>
      </c>
      <c r="R41" s="22">
        <v>2</v>
      </c>
      <c r="S41" s="294"/>
      <c r="T41" s="293"/>
      <c r="U41" s="293"/>
      <c r="V41" s="295"/>
    </row>
    <row r="42" spans="1:22" ht="6" customHeight="1">
      <c r="A42" s="13"/>
      <c r="B42" s="193"/>
      <c r="C42" s="10"/>
      <c r="D42" s="10"/>
      <c r="E42" s="10"/>
      <c r="F42" s="10"/>
      <c r="G42" s="10"/>
      <c r="H42" s="10"/>
      <c r="I42" s="10"/>
      <c r="J42" s="10"/>
      <c r="K42" s="10"/>
      <c r="L42" s="10"/>
      <c r="M42" s="10"/>
      <c r="N42" s="10"/>
      <c r="O42" s="10"/>
      <c r="P42" s="10"/>
      <c r="Q42" s="11"/>
      <c r="R42" s="13"/>
      <c r="S42" s="193"/>
      <c r="T42" s="10"/>
      <c r="U42" s="10"/>
      <c r="V42" s="11"/>
    </row>
    <row r="44" spans="1:22">
      <c r="B44" s="1" t="s">
        <v>437</v>
      </c>
      <c r="C44" s="1"/>
    </row>
    <row r="45" spans="1:22">
      <c r="B45" s="1" t="s">
        <v>494</v>
      </c>
      <c r="C45" s="1"/>
    </row>
    <row r="46" spans="1:22">
      <c r="B46" s="1" t="s">
        <v>438</v>
      </c>
      <c r="C46" s="1"/>
    </row>
    <row r="47" spans="1:22">
      <c r="B47" s="1" t="s">
        <v>495</v>
      </c>
      <c r="C47" s="1"/>
    </row>
    <row r="48" spans="1:22">
      <c r="B48" s="1" t="s">
        <v>439</v>
      </c>
      <c r="C48" s="1"/>
    </row>
    <row r="49" spans="2:9">
      <c r="B49" s="1" t="s">
        <v>496</v>
      </c>
    </row>
    <row r="51" spans="2:9">
      <c r="I51" s="270" t="s">
        <v>441</v>
      </c>
    </row>
  </sheetData>
  <mergeCells count="6">
    <mergeCell ref="S38:V41"/>
    <mergeCell ref="S3:V7"/>
    <mergeCell ref="S10:V12"/>
    <mergeCell ref="S15:V16"/>
    <mergeCell ref="S19:V22"/>
    <mergeCell ref="S25:V35"/>
  </mergeCells>
  <pageMargins left="0.25" right="0.25" top="0.75" bottom="0.75" header="0.3" footer="0.3"/>
  <pageSetup paperSize="9" scale="7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0A5AA676D2624AA7FE72318C9F5667" ma:contentTypeVersion="11" ma:contentTypeDescription="Create a new document." ma:contentTypeScope="" ma:versionID="0feb9b6a8f7fdbbaa0ec5669e84554e5">
  <xsd:schema xmlns:xsd="http://www.w3.org/2001/XMLSchema" xmlns:xs="http://www.w3.org/2001/XMLSchema" xmlns:p="http://schemas.microsoft.com/office/2006/metadata/properties" xmlns:ns2="d125b3f6-d0e6-4703-adf4-6684bfb85344" xmlns:ns3="04c0c4c1-8f5a-4404-9dca-a6e74bdc6e20" targetNamespace="http://schemas.microsoft.com/office/2006/metadata/properties" ma:root="true" ma:fieldsID="47a9ed1d410b20827ded8140f0aff4d1" ns2:_="" ns3:_="">
    <xsd:import namespace="d125b3f6-d0e6-4703-adf4-6684bfb85344"/>
    <xsd:import namespace="04c0c4c1-8f5a-4404-9dca-a6e74bdc6e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5b3f6-d0e6-4703-adf4-6684bfb85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c0c4c1-8f5a-4404-9dca-a6e74bdc6e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B837DC-E7AF-412E-994D-A73B9F68C2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5b3f6-d0e6-4703-adf4-6684bfb85344"/>
    <ds:schemaRef ds:uri="04c0c4c1-8f5a-4404-9dca-a6e74bdc6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0D3EBB-2E4C-4D8C-BA28-A71F5378D9AE}">
  <ds:schemaRefs>
    <ds:schemaRef ds:uri="http://schemas.microsoft.com/sharepoint/v3/contenttype/forms"/>
  </ds:schemaRefs>
</ds:datastoreItem>
</file>

<file path=customXml/itemProps3.xml><?xml version="1.0" encoding="utf-8"?>
<ds:datastoreItem xmlns:ds="http://schemas.openxmlformats.org/officeDocument/2006/customXml" ds:itemID="{4B2396B0-F3A4-41E4-B239-1C790A809310}">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elements/1.1/"/>
    <ds:schemaRef ds:uri="http://www.w3.org/XML/1998/namespace"/>
    <ds:schemaRef ds:uri="http://purl.org/dc/dcmitype/"/>
    <ds:schemaRef ds:uri="04c0c4c1-8f5a-4404-9dca-a6e74bdc6e20"/>
    <ds:schemaRef ds:uri="d125b3f6-d0e6-4703-adf4-6684bfb8534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General Instructions</vt:lpstr>
      <vt:lpstr>Q1 (a) - IS</vt:lpstr>
      <vt:lpstr>Q1 (b) - SOFP</vt:lpstr>
      <vt:lpstr>Q2 - PART A</vt:lpstr>
      <vt:lpstr>Q2 Data</vt:lpstr>
      <vt:lpstr>Q2 - PART B</vt:lpstr>
      <vt:lpstr>Q3</vt:lpstr>
      <vt:lpstr>Q4</vt:lpstr>
      <vt:lpstr>Q5</vt:lpstr>
      <vt:lpstr>Q6</vt:lpstr>
      <vt:lpstr>'Q4'!Print_Titles</vt:lpstr>
    </vt:vector>
  </TitlesOfParts>
  <Manager/>
  <Company>George Heriot's 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Payne (Staff)</dc:creator>
  <cp:keywords/>
  <dc:description/>
  <cp:lastModifiedBy>Anna Murray</cp:lastModifiedBy>
  <cp:revision/>
  <cp:lastPrinted>2026-07-06T18:00:43Z</cp:lastPrinted>
  <dcterms:created xsi:type="dcterms:W3CDTF">2023-04-07T17:23:53Z</dcterms:created>
  <dcterms:modified xsi:type="dcterms:W3CDTF">2026-07-06T18:01:10Z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0x010100120A5AA676D2624AA7FE72318C9F5667</vt:lpwstr>
  </property>
</Properties>
</file>