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tho58210\Downloads\"/>
    </mc:Choice>
  </mc:AlternateContent>
  <xr:revisionPtr revIDLastSave="0" documentId="13_ncr:1_{68F3A028-AEA9-48BD-AB47-465DDECDBEE5}" xr6:coauthVersionLast="47" xr6:coauthVersionMax="47" xr10:uidLastSave="{00000000-0000-0000-0000-000000000000}"/>
  <bookViews>
    <workbookView xWindow="-110" yWindow="-110" windowWidth="19420" windowHeight="10300" xr2:uid="{00000000-000D-0000-FFFF-FFFF00000000}"/>
  </bookViews>
  <sheets>
    <sheet name="Task 1 Ledger Accounts" sheetId="3" r:id="rId1"/>
    <sheet name="Task 1 Instruction" sheetId="8" r:id="rId2"/>
    <sheet name="Task 2 Cash Budget - Value" sheetId="4" r:id="rId3"/>
    <sheet name="Task 2 Cash Budget - Formulae" sheetId="6" r:id="rId4"/>
    <sheet name="Task 3 Ratios - Value" sheetId="5" r:id="rId5"/>
    <sheet name="Task 3 Ratios - Formulae" sheetId="7" r:id="rId6"/>
    <sheet name="Task 4 Ratio Analysis" sheetId="2" r:id="rId7"/>
  </sheets>
  <definedNames>
    <definedName name="_xlnm.Print_Area" localSheetId="5">'Task 3 Ratios - Formulae'!$D$1:$H$22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7" l="1"/>
  <c r="I16" i="6" l="1"/>
  <c r="H18" i="6"/>
  <c r="I18" i="6" s="1"/>
  <c r="I17" i="6"/>
  <c r="H16" i="6"/>
  <c r="I10" i="6"/>
  <c r="H10" i="6"/>
  <c r="I9" i="6"/>
  <c r="H9" i="6"/>
  <c r="H18" i="4"/>
  <c r="I18" i="4" s="1"/>
  <c r="I17" i="4"/>
  <c r="I16" i="4"/>
  <c r="H16" i="4"/>
  <c r="I10" i="4"/>
  <c r="H10" i="4"/>
  <c r="I9" i="4"/>
  <c r="H9" i="4"/>
  <c r="E6" i="3" l="1"/>
  <c r="F6" i="3" s="1"/>
  <c r="E48" i="3"/>
  <c r="E13" i="3"/>
  <c r="D14" i="3" s="1"/>
  <c r="E14" i="3" s="1"/>
  <c r="F14" i="3" s="1"/>
  <c r="F22" i="5"/>
  <c r="F10" i="7"/>
  <c r="F10" i="5"/>
  <c r="F16" i="7"/>
  <c r="F12" i="7"/>
  <c r="F8" i="7"/>
  <c r="F6" i="7"/>
  <c r="H17" i="6"/>
  <c r="I15" i="6"/>
  <c r="H15" i="6"/>
  <c r="I14" i="6"/>
  <c r="H14" i="6"/>
  <c r="H11" i="6"/>
  <c r="F16" i="5"/>
  <c r="F12" i="5"/>
  <c r="F8" i="5"/>
  <c r="F6" i="5"/>
  <c r="H17" i="4"/>
  <c r="E21" i="3"/>
  <c r="E45" i="3"/>
  <c r="I15" i="4"/>
  <c r="H15" i="4"/>
  <c r="I14" i="4"/>
  <c r="H14" i="4"/>
  <c r="I11" i="4"/>
  <c r="E18" i="3"/>
  <c r="E19" i="3" s="1"/>
  <c r="E20" i="3" s="1"/>
  <c r="F20" i="3" s="1"/>
  <c r="E39" i="3"/>
  <c r="E43" i="3"/>
  <c r="E42" i="3"/>
  <c r="F42" i="3" s="1"/>
  <c r="E37" i="3"/>
  <c r="E38" i="3" s="1"/>
  <c r="F38" i="3" s="1"/>
  <c r="E40" i="3"/>
  <c r="E30" i="3"/>
  <c r="F30" i="3" s="1"/>
  <c r="E27" i="3"/>
  <c r="E24" i="3"/>
  <c r="E25" i="3" s="1"/>
  <c r="E26" i="3" s="1"/>
  <c r="E10" i="3"/>
  <c r="E7" i="3"/>
  <c r="F18" i="5" l="1"/>
  <c r="F20" i="5" s="1"/>
  <c r="F14" i="5"/>
  <c r="F18" i="7"/>
  <c r="F20" i="7" s="1"/>
  <c r="F14" i="7"/>
  <c r="F26" i="3"/>
  <c r="H6" i="4"/>
  <c r="H6" i="6"/>
  <c r="H19" i="4"/>
  <c r="H11" i="4"/>
  <c r="I19" i="4"/>
  <c r="F25" i="3"/>
  <c r="F13" i="3"/>
  <c r="F18" i="3"/>
  <c r="F19" i="3"/>
  <c r="F24" i="3"/>
  <c r="F37" i="3"/>
  <c r="I11" i="6"/>
  <c r="H19" i="6"/>
  <c r="I19" i="6"/>
  <c r="H21" i="6" l="1"/>
  <c r="H21" i="4"/>
  <c r="I6" i="4" s="1"/>
  <c r="I21" i="4" s="1"/>
  <c r="I6" i="6" l="1"/>
  <c r="I21" i="6" s="1"/>
</calcChain>
</file>

<file path=xl/sharedStrings.xml><?xml version="1.0" encoding="utf-8"?>
<sst xmlns="http://schemas.openxmlformats.org/spreadsheetml/2006/main" count="369" uniqueCount="216">
  <si>
    <t>SELECTED LEDGER ACCOUNTS OF PREMIER SCARVES</t>
  </si>
  <si>
    <t>Date</t>
  </si>
  <si>
    <t>Details</t>
  </si>
  <si>
    <t>Dr</t>
  </si>
  <si>
    <t>Cr</t>
  </si>
  <si>
    <t>Bal</t>
  </si>
  <si>
    <t>PURCHASES ACCOUNT</t>
  </si>
  <si>
    <t>Balance</t>
  </si>
  <si>
    <t>Haberdasher United</t>
  </si>
  <si>
    <t>SALES REVENUE ACCOUNT</t>
  </si>
  <si>
    <t>BETTER BAGS ACCOUNT</t>
  </si>
  <si>
    <t>Bank (Cash Equivalents)</t>
  </si>
  <si>
    <t>1 for calc; 1 for entry</t>
  </si>
  <si>
    <t>Bad Debts</t>
  </si>
  <si>
    <t>VAT ACCOUNT</t>
  </si>
  <si>
    <t>Cash Equivalents</t>
  </si>
  <si>
    <t>BANK (CASH EQUIVALENTS) ACCOUNT</t>
  </si>
  <si>
    <t>Cairnroy Rovers</t>
  </si>
  <si>
    <t>Publishing and VAT</t>
  </si>
  <si>
    <t>Better Bags</t>
  </si>
  <si>
    <t>PURCHASES RETURNS ACCOUNT</t>
  </si>
  <si>
    <t>SALES REVENUE RETURNS ACCOUNT</t>
  </si>
  <si>
    <t>HABERDASHER UNITED ACCOUNT</t>
  </si>
  <si>
    <t>Purchases and VAT</t>
  </si>
  <si>
    <t>Purchases Returns and VAT</t>
  </si>
  <si>
    <t>CAIRNROY ROVERS ACCOUNT</t>
  </si>
  <si>
    <t>PUBLISHING/PRINTING/BROCHURES ACCOUNT</t>
  </si>
  <si>
    <t>BAD DEBTS ACCOUNT</t>
  </si>
  <si>
    <t>Q1 – General Instructions</t>
  </si>
  <si>
    <r>
      <t>•</t>
    </r>
    <r>
      <rPr>
        <sz val="7"/>
        <color rgb="FF000000"/>
        <rFont val="Trebuchet MS"/>
        <family val="2"/>
      </rPr>
      <t xml:space="preserve">  </t>
    </r>
    <r>
      <rPr>
        <sz val="11"/>
        <color rgb="FF000000"/>
        <rFont val="Trebuchet MS"/>
        <family val="2"/>
      </rPr>
      <t>Markers should approach question by marking transactions sequentially in date order (mark entries for 5 March first, then mark 10 March etc).</t>
    </r>
  </si>
  <si>
    <r>
      <rPr>
        <sz val="11"/>
        <color rgb="FF000000"/>
        <rFont val="Trebuchet MS"/>
      </rPr>
      <t>•</t>
    </r>
    <r>
      <rPr>
        <sz val="7"/>
        <color rgb="FF000000"/>
        <rFont val="Trebuchet MS"/>
      </rPr>
      <t xml:space="preserve">  </t>
    </r>
    <r>
      <rPr>
        <sz val="11"/>
        <color rgb="FF000000"/>
        <rFont val="Trebuchet MS"/>
      </rPr>
      <t>Mark the starting point first, then ask yourself ‘What would I expect to see next’? (See next page for starting points)</t>
    </r>
  </si>
  <si>
    <r>
      <t>•</t>
    </r>
    <r>
      <rPr>
        <sz val="7"/>
        <color rgb="FF000000"/>
        <rFont val="Trebuchet MS"/>
        <family val="2"/>
      </rPr>
      <t xml:space="preserve">  </t>
    </r>
    <r>
      <rPr>
        <sz val="11"/>
        <color rgb="FF000000"/>
        <rFont val="Trebuchet MS"/>
        <family val="2"/>
      </rPr>
      <t xml:space="preserve">If </t>
    </r>
    <r>
      <rPr>
        <b/>
        <sz val="11"/>
        <color rgb="FF000000"/>
        <rFont val="Trebuchet MS"/>
        <family val="2"/>
      </rPr>
      <t>NO</t>
    </r>
    <r>
      <rPr>
        <sz val="11"/>
        <color rgb="FF000000"/>
        <rFont val="Trebuchet MS"/>
        <family val="2"/>
      </rPr>
      <t xml:space="preserve"> starting point - then mark as per solution.</t>
    </r>
  </si>
  <si>
    <r>
      <rPr>
        <sz val="11"/>
        <color rgb="FF000000"/>
        <rFont val="Trebuchet MS"/>
      </rPr>
      <t xml:space="preserve">   If </t>
    </r>
    <r>
      <rPr>
        <b/>
        <sz val="11"/>
        <color rgb="FF000000"/>
        <rFont val="Trebuchet MS"/>
      </rPr>
      <t xml:space="preserve">wrong </t>
    </r>
    <r>
      <rPr>
        <sz val="11"/>
        <color rgb="FF000000"/>
        <rFont val="Trebuchet MS"/>
      </rPr>
      <t>starting point (eg Sales acc opened instead of Purchases on 5 March) then mark consequentially (12 Mar has its own instruction).</t>
    </r>
  </si>
  <si>
    <r>
      <t>•</t>
    </r>
    <r>
      <rPr>
        <sz val="7"/>
        <color rgb="FF000000"/>
        <rFont val="Trebuchet MS"/>
        <family val="2"/>
      </rPr>
      <t xml:space="preserve">  </t>
    </r>
    <r>
      <rPr>
        <sz val="11"/>
        <color rgb="FF000000"/>
        <rFont val="Trebuchet MS"/>
        <family val="2"/>
      </rPr>
      <t>In transactions with VAT:</t>
    </r>
  </si>
  <si>
    <t>- If FULL AMOUNT (or higher amount) in Purchases, Sales, Purchase Returns, Sales Returns (e.g Purchases Acc on 5 March has £3,933 Dr) - mark</t>
  </si>
  <si>
    <t xml:space="preserve">  as per solution (This also applies if the starting point was wrong).</t>
  </si>
  <si>
    <t xml:space="preserve">   (2/3 marks overall). However, if original entry with VAT deducted is on the wrong side mark then mark as per solution.</t>
  </si>
  <si>
    <r>
      <t>•</t>
    </r>
    <r>
      <rPr>
        <sz val="7"/>
        <color rgb="FF000000"/>
        <rFont val="Trebuchet MS"/>
        <family val="2"/>
      </rPr>
      <t xml:space="preserve">  </t>
    </r>
    <r>
      <rPr>
        <sz val="11"/>
        <color rgb="FF000000"/>
        <rFont val="Trebuchet MS"/>
        <family val="2"/>
      </rPr>
      <t xml:space="preserve">Apply consequentiality as to which side of the ledger entries are on. Therefore, if a Purchase is incorrectly entered on the Credit side, this  </t>
    </r>
  </si>
  <si>
    <t xml:space="preserve">   would be marked wrong. However if the VAT was also on the Credit Side and the supplier on the Debit Side this would be consequentially </t>
  </si>
  <si>
    <t xml:space="preserve">   correct. Taking this approach may mean that some entries which are correct as per solution, will be marked as consequentially incorrect.</t>
  </si>
  <si>
    <r>
      <t>•</t>
    </r>
    <r>
      <rPr>
        <sz val="7"/>
        <color rgb="FF000000"/>
        <rFont val="Trebuchet MS"/>
        <family val="2"/>
      </rPr>
      <t xml:space="preserve">  </t>
    </r>
    <r>
      <rPr>
        <sz val="11"/>
        <color rgb="FF000000"/>
        <rFont val="Trebuchet MS"/>
        <family val="2"/>
      </rPr>
      <t xml:space="preserve">Consequentiality is not applied to the figures contained within a transaction. The figures are to be marked as per solution (with the </t>
    </r>
  </si>
  <si>
    <r>
      <t>•</t>
    </r>
    <r>
      <rPr>
        <sz val="7"/>
        <color rgb="FF000000"/>
        <rFont val="Trebuchet MS"/>
        <family val="2"/>
      </rPr>
      <t xml:space="preserve">  </t>
    </r>
    <r>
      <rPr>
        <sz val="11"/>
        <color rgb="FF000000"/>
        <rFont val="Trebuchet MS"/>
        <family val="2"/>
      </rPr>
      <t>If an entry has been put into the wrong account, it does not gain an award.</t>
    </r>
  </si>
  <si>
    <t xml:space="preserve">   Taking the transaction on 5 March as an example, if a candidate enters £3,933 Cr  in the Haberdasher Acc and also enters £3,933 in the Bank </t>
  </si>
  <si>
    <t xml:space="preserve">   Acc (with the VAT and Purchases Accounts being correct), they would be awarded 2 marks over the transaction instead of 3.</t>
  </si>
  <si>
    <t>Q1 – General Instructions (Cont)</t>
  </si>
  <si>
    <t>The following starting points in a transaction should be used:</t>
  </si>
  <si>
    <t>Start with Purchase Returns.  Look at VAT next.  It should follow the Dr or Cr entry of the first figure. Then, look at Haberdasher.</t>
  </si>
  <si>
    <t>- If original transaction on 5 March treated as Sales, accept a fully consequential set of Sales Return entries for 3 marks.</t>
  </si>
  <si>
    <t>- If original transaction on 5 March treated as Sales, but 10 March treated as a Purchase Return. This would be consequentially</t>
  </si>
  <si>
    <t xml:space="preserve">  incorrect. Candidate would not be awarded first entry in Purchases Returns, but could gain VAT and Haberdasher awards.</t>
  </si>
  <si>
    <t xml:space="preserve">- If 5 Mar transaction treated as a Purchase but put in wrong column as a Cr then treat 10 Mar as standalone from 5 Mar. This means </t>
  </si>
  <si>
    <t xml:space="preserve">  if candidate has subsequently entered £23.75 Dr in the Purchases Returns Acc it would be marked as wrong but 2 consequential</t>
  </si>
  <si>
    <t xml:space="preserve">  marks would be awarded for £4.75 Dr in VAT Acc and £28.50 Cr in Haberdasher.  This rule also applies if original entry on 5 March</t>
  </si>
  <si>
    <t xml:space="preserve">  was treated as a Sale but entered on the wrong side.</t>
  </si>
  <si>
    <t xml:space="preserve">- If 5 Mar treated as a Purchase but 10 Mar treated as a Sales Return, then DNA mark in Sales Returns. Consequential marks could be </t>
  </si>
  <si>
    <t>Start with entry in Bank Acc. Then look at Cairnroy Acc.</t>
  </si>
  <si>
    <t xml:space="preserve">•  If there is NO entry in the VAT Acc, then candidate can be awarded 1/3 marks overall for £396, £330, £316.80, £462 or £475.20  </t>
  </si>
  <si>
    <t xml:space="preserve">    if entries are in BOTH Bank &amp; Publishing Accs. </t>
  </si>
  <si>
    <t>•  If there is any entry in the VAT Acc, then it is a 3 entry transaction so mark as per solution (other than the scenario above)</t>
  </si>
  <si>
    <t xml:space="preserve">   The only exceptions to this are:</t>
  </si>
  <si>
    <t>Bank Acc</t>
  </si>
  <si>
    <t>£396 Cr - 1 Mark</t>
  </si>
  <si>
    <t>VAT</t>
  </si>
  <si>
    <t>£79.20 Dr - 0 Marks</t>
  </si>
  <si>
    <t>Publishing Acc</t>
  </si>
  <si>
    <t>£316.80 Dr - 1 Consequential Mark</t>
  </si>
  <si>
    <t>£330 Cr - 0 Marks</t>
  </si>
  <si>
    <t>£66 Dr OR CR -1 Mark (Accept either side)</t>
  </si>
  <si>
    <t>£396 Dr - 0 Marks</t>
  </si>
  <si>
    <t>For the first half of the transaction, start with Better Bags Account then go to Bank. For the second half of the transaction, start</t>
  </si>
  <si>
    <t>with Better Bags and award mark to any figure that clears account to 0. Then go to Bad Debts.</t>
  </si>
  <si>
    <t>- If entry in Better Bags is one amount of £480, it can be awarded full marks if the nomenclature says "Bank &amp; Bad Debts" or if there</t>
  </si>
  <si>
    <t xml:space="preserve">  is an indication that the money received (£168) has been correctly calculated in a subsequent account. If the nomenclature</t>
  </si>
  <si>
    <t>ESTIMATED DATA</t>
  </si>
  <si>
    <t>CASH BUDGET FOR PREMIER SCARVES</t>
  </si>
  <si>
    <t>FOR APRIL AND MAY 2026</t>
  </si>
  <si>
    <t>March</t>
  </si>
  <si>
    <t>April</t>
  </si>
  <si>
    <t>May</t>
  </si>
  <si>
    <t>June</t>
  </si>
  <si>
    <t>Sales (units)</t>
  </si>
  <si>
    <t>Production (units)</t>
  </si>
  <si>
    <t>£</t>
  </si>
  <si>
    <t>OPENING BALANCE</t>
  </si>
  <si>
    <t>Standard Selling Price:</t>
  </si>
  <si>
    <t>RECEIPTS</t>
  </si>
  <si>
    <t>Online Customers - Cash Sales</t>
  </si>
  <si>
    <t>Online Cash Sales</t>
  </si>
  <si>
    <t>1 error = 1 mark       2 errors = 0 marks*</t>
  </si>
  <si>
    <t>percentage of sales units:</t>
  </si>
  <si>
    <t>Retail Credit Sales</t>
  </si>
  <si>
    <t>cash customers pay:</t>
  </si>
  <si>
    <t>of Standard Selling Price</t>
  </si>
  <si>
    <t>TOTAL RECEIPTS</t>
  </si>
  <si>
    <t>Retail Customers - Credit Sales</t>
  </si>
  <si>
    <t>PAYMENTS</t>
  </si>
  <si>
    <t>Materials</t>
  </si>
  <si>
    <t>for line</t>
  </si>
  <si>
    <t>credit customers receive:</t>
  </si>
  <si>
    <t>Discount</t>
  </si>
  <si>
    <t>Labour</t>
  </si>
  <si>
    <t>Variable Overheads</t>
  </si>
  <si>
    <t>Variable Costs (per unit):</t>
  </si>
  <si>
    <t>Fixed Costs</t>
  </si>
  <si>
    <t>Machinery</t>
  </si>
  <si>
    <t>TOTAL PAYMENTS</t>
  </si>
  <si>
    <t>CLOSING BALANCE</t>
  </si>
  <si>
    <t>for correct opening</t>
  </si>
  <si>
    <t>Monthly Fixed Costs</t>
  </si>
  <si>
    <t>&amp; closing balances</t>
  </si>
  <si>
    <t>Increase in May</t>
  </si>
  <si>
    <t>New Machinery Cost</t>
  </si>
  <si>
    <t>from Task 1)</t>
  </si>
  <si>
    <t>Deposit</t>
  </si>
  <si>
    <t>Number of Instalments</t>
  </si>
  <si>
    <t>NOTES</t>
  </si>
  <si>
    <t>Because of the rounding, the arithmetic shown on the totals/subtotals may be slightly off by 1 or 2. Again - Ignore.</t>
  </si>
  <si>
    <t>Some common errors are:</t>
  </si>
  <si>
    <t>Apr</t>
  </si>
  <si>
    <t>Not moving a month bank</t>
  </si>
  <si>
    <t>Moving a month forward</t>
  </si>
  <si>
    <t>Not applying the discount</t>
  </si>
  <si>
    <t>Applying 20% instead of 80%</t>
  </si>
  <si>
    <t>1 mark for May consequentially</t>
  </si>
  <si>
    <t>Applying 120% instead of 80%</t>
  </si>
  <si>
    <t>Using 30% instead of 70%</t>
  </si>
  <si>
    <t>Not Using 70%</t>
  </si>
  <si>
    <t>If candidates use Production figures for Sales - no consequentiality and no award.</t>
  </si>
  <si>
    <t>F4</t>
  </si>
  <si>
    <t>Selling Price:</t>
  </si>
  <si>
    <r>
      <t xml:space="preserve">F1 </t>
    </r>
    <r>
      <rPr>
        <b/>
        <sz val="11"/>
        <color theme="1"/>
        <rFont val="Century Gothic"/>
        <family val="2"/>
      </rPr>
      <t>- Opening Balance for April</t>
    </r>
  </si>
  <si>
    <t>F2</t>
  </si>
  <si>
    <t>F3</t>
  </si>
  <si>
    <t>F5</t>
  </si>
  <si>
    <t>PREMIER SCARVES</t>
  </si>
  <si>
    <t>FINANCIAL INFORMATION</t>
  </si>
  <si>
    <t>FOR YEAR ENDED 31 DECEMBER 2025</t>
  </si>
  <si>
    <t>Calculate the following for 2025:</t>
  </si>
  <si>
    <t>Closing Inventory</t>
  </si>
  <si>
    <t>(i)</t>
  </si>
  <si>
    <t>Gross Profit Ratio:</t>
  </si>
  <si>
    <t>%</t>
  </si>
  <si>
    <t>Equity</t>
  </si>
  <si>
    <t>Expenses</t>
  </si>
  <si>
    <t>(ii)</t>
  </si>
  <si>
    <t>Profit for the Year Ratio:</t>
  </si>
  <si>
    <t>Gross Profit</t>
  </si>
  <si>
    <t>Opening Inventory</t>
  </si>
  <si>
    <t>(iii)</t>
  </si>
  <si>
    <t>Cost of Sales:</t>
  </si>
  <si>
    <t>Other Payables</t>
  </si>
  <si>
    <t>Sales Revenue</t>
  </si>
  <si>
    <t>(iv)</t>
  </si>
  <si>
    <t>Average Inventory:</t>
  </si>
  <si>
    <t>Trade Payables</t>
  </si>
  <si>
    <t>Trade Receivables</t>
  </si>
  <si>
    <t>(v)</t>
  </si>
  <si>
    <t>Rate of Inventory Turnover:</t>
  </si>
  <si>
    <t>times</t>
  </si>
  <si>
    <t>NOTE:</t>
  </si>
  <si>
    <t>(vi)</t>
  </si>
  <si>
    <t>Current Ratio:</t>
  </si>
  <si>
    <t>:1</t>
  </si>
  <si>
    <t>Credit Sales</t>
  </si>
  <si>
    <t>Credit Purchases</t>
  </si>
  <si>
    <t>(vii)</t>
  </si>
  <si>
    <t>Purchases:</t>
  </si>
  <si>
    <t>(viii)</t>
  </si>
  <si>
    <t>Trade Payables' Payment Period:</t>
  </si>
  <si>
    <t>days</t>
  </si>
  <si>
    <t>(ix)</t>
  </si>
  <si>
    <t>Trade Receivables' Collection Period:</t>
  </si>
  <si>
    <t>marks</t>
  </si>
  <si>
    <t>If Trade Payables and Trade Receivables both incorrect due to formula having no brackets, award 1 mark for Trade Payables and</t>
  </si>
  <si>
    <t>2 consequential marks for Trade Receivables in Value View.</t>
  </si>
  <si>
    <t>FINANCIAL INFORMATION FOR YEAR ENDED 31 DECEMBER 2025</t>
  </si>
  <si>
    <t>F1</t>
  </si>
  <si>
    <t>NOTE</t>
  </si>
  <si>
    <t>RATIO ANALYSIS FOR 2024 AND 2025</t>
  </si>
  <si>
    <r>
      <t xml:space="preserve">Suggest </t>
    </r>
    <r>
      <rPr>
        <b/>
        <sz val="11"/>
        <rFont val="Century Gothic"/>
        <family val="2"/>
      </rPr>
      <t>one reason</t>
    </r>
    <r>
      <rPr>
        <sz val="11"/>
        <rFont val="Century Gothic"/>
        <family val="2"/>
      </rPr>
      <t xml:space="preserve"> for the difference in each of the following ratios.</t>
    </r>
  </si>
  <si>
    <t>Ratio</t>
  </si>
  <si>
    <t>Possible reason for difference</t>
  </si>
  <si>
    <t>Current Ratio</t>
  </si>
  <si>
    <t>More inventory held.
More cash in the bank.
Higher trade receivables.
Lower trade payables.
Accept Higher Current Assets/Lower Current Liabilities
Sale of Non-Current Assets
NEED TO SAY CURRENT - If candidate just says "Assets" or "Liabilities" then no award unless they go on to give an example of a current asset/liability.</t>
  </si>
  <si>
    <t>1 mark for any suitable response</t>
  </si>
  <si>
    <t>Profit for the Year Ratio</t>
  </si>
  <si>
    <t>Lower selling price.
Lower gross profit
Higher cost of purchases/payments/materials.
Higher expenses/or an example of a higher expense
More theft/wastage
DNA - Lower Sales/Selling Less</t>
  </si>
  <si>
    <t>Trade Receivables' 
Collection Period</t>
  </si>
  <si>
    <t>Better credit control.
Reduction in credit terms offered.
Offering customers a prompt payment/cash discount.
If candidate just says "Discount", it must have link to paying quicker.
DNA if candidate says Trade Discount. 
If candidate has said Cash Discount but then goes on to describe Trade Discount - Accept</t>
  </si>
  <si>
    <t xml:space="preserve">If candidate has not attempted a ratio in Task 3, they could still be awarded a mark in Task 4 if their response indicates knowledge of the </t>
  </si>
  <si>
    <t>reason for difference.</t>
  </si>
  <si>
    <t/>
  </si>
  <si>
    <t>1 error  = 1 mark            2 errors = 0 marks</t>
  </si>
  <si>
    <t>- If VAT is DEDUCTED from original starting point figure and on correct side,  then mark consequentially. Eg Purchases Acc on 5 March has</t>
  </si>
  <si>
    <t xml:space="preserve">   £2,622 Dr then 0 Marks in Purchases Acc, 1 mark in VAT Acc for £655.50 Dr and 1 consequential mark for £3,277.50 Cr in Haberdasher Acc</t>
  </si>
  <si>
    <t>- Amounts can be split. Eg 5 March Haberdasher Acc may show separate entries of £3,277.50 and £655.50 instead of one entry of £3,933</t>
  </si>
  <si>
    <t xml:space="preserve">  This is acceptable.</t>
  </si>
  <si>
    <t xml:space="preserve">   exception of the instances highlighted above).</t>
  </si>
  <si>
    <r>
      <t>•</t>
    </r>
    <r>
      <rPr>
        <sz val="7"/>
        <color rgb="FF000000"/>
        <rFont val="Trebuchet MS"/>
      </rPr>
      <t xml:space="preserve">  </t>
    </r>
    <r>
      <rPr>
        <sz val="11"/>
        <color rgb="FF000000"/>
        <rFont val="Trebuchet MS"/>
      </rPr>
      <t>If there are any extra entries as part of a transaction, apply the +/- rule. This means a mark will not be awarded across the transaction.</t>
    </r>
  </si>
  <si>
    <r>
      <t>•</t>
    </r>
    <r>
      <rPr>
        <sz val="7"/>
        <color rgb="FF000000"/>
        <rFont val="Trebuchet MS"/>
        <family val="2"/>
      </rPr>
      <t xml:space="preserve">  </t>
    </r>
    <r>
      <rPr>
        <sz val="11"/>
        <color rgb="FF000000"/>
        <rFont val="Trebuchet MS"/>
        <family val="2"/>
      </rPr>
      <t>For Account names, If Provision for Bad Debts Acc entered instead of Bad Debts, DNA mark.</t>
    </r>
  </si>
  <si>
    <r>
      <t>•</t>
    </r>
    <r>
      <rPr>
        <sz val="7"/>
        <color rgb="FF000000"/>
        <rFont val="Trebuchet MS"/>
      </rPr>
      <t xml:space="preserve">  </t>
    </r>
    <r>
      <rPr>
        <sz val="11"/>
        <color rgb="FF000000"/>
        <rFont val="Trebuchet MS"/>
      </rPr>
      <t>If dates/nomenclature MISSING OR WRONG - do not award (DNA) first scoring mark (up to a maximum of 1 mark). Ignore wrong/missing</t>
    </r>
  </si>
  <si>
    <t xml:space="preserve">   nomenclature on entries which do not gain an award.</t>
  </si>
  <si>
    <t>Start with entry in Purchases Acc. Look at VAT next. It should follow the Dr or Cr entry of the first figure. Then, look at Haberdasher.</t>
  </si>
  <si>
    <t xml:space="preserve">  awarded in VAT and Haberdasher. If full amount shown (£28.50) in Sales Returns, then mark as per solution.</t>
  </si>
  <si>
    <t>Start with Bank Acc. If wrong starting point then mark consequentially eg Sales has £396 Cr and other entries correct award 2 marks.</t>
  </si>
  <si>
    <t xml:space="preserve">    In the exceptions above, if any entry is on the wrong side or put in the wrong account, then revert to marking as per solution.</t>
  </si>
  <si>
    <t xml:space="preserve">  does not say "Bank &amp; Bad Debt", do not award 1 mark for nomenclature (unless it has already been been not awarded).</t>
  </si>
  <si>
    <r>
      <t>Opening Balances may be added to Receipts Subtotal - April £55,643  May £</t>
    </r>
    <r>
      <rPr>
        <i/>
        <sz val="11"/>
        <color rgb="FF000000"/>
        <rFont val="Century Gothic"/>
        <family val="2"/>
      </rPr>
      <t>65,767</t>
    </r>
  </si>
  <si>
    <t>If the Bank Account in Task 1 has decimals and not brought through - ignore (this is due to the format automatically rounding)</t>
  </si>
  <si>
    <t>*Check Cash and Credit Sales formulae to see if marks can be awarded for incorrect answers. Same error in April &amp; May = 1 mark, 2 errors = 0 marks.</t>
  </si>
  <si>
    <t xml:space="preserve">(Apr Opening Balance </t>
  </si>
  <si>
    <t>is consequential</t>
  </si>
  <si>
    <t>For Purchases, if figure is £2,000 lower than Cost of Sales - award 1 mark (Candidate has swapped treatment of Opening/Closing inventory).</t>
  </si>
  <si>
    <t>If a formula is missing in a group  - can still award a formula mark for group (needs to be at least 1 formula in group).</t>
  </si>
  <si>
    <t>2025 figures do not need to be pulled through. If 2025 figures are missing, check Task 3 answers.</t>
  </si>
  <si>
    <t>If candidate inserts the wrong figure, their answer must align with their figure in Task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</si>
</sst>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33" x14ac:knownFonts="1">
    <font>
      <sz val="11"/>
      <color theme="1"/>
      <name val="Calibri"/>
      <family val="2"/>
      <scheme val="minor"/>
    </font>
    <font>
      <b/>
      <sz val="11"/>
      <name val="Century Gothic"/>
      <family val="2"/>
    </font>
    <font>
      <sz val="11"/>
      <name val="Century Gothic"/>
      <family val="2"/>
    </font>
    <font>
      <i/>
      <sz val="11"/>
      <name val="Century Gothic"/>
      <family val="2"/>
    </font>
    <font>
      <b/>
      <sz val="11"/>
      <color rgb="FFFF0000"/>
      <name val="Calibri"/>
      <family val="2"/>
      <scheme val="minor"/>
    </font>
    <font>
      <sz val="10"/>
      <name val="Arial"/>
    </font>
    <font>
      <b/>
      <sz val="14"/>
      <name val="Century Gothic"/>
      <family val="2"/>
    </font>
    <font>
      <sz val="10"/>
      <name val="Century Gothic"/>
      <family val="2"/>
    </font>
    <font>
      <b/>
      <sz val="10"/>
      <name val="Century Gothic"/>
      <family val="2"/>
    </font>
    <font>
      <b/>
      <sz val="10"/>
      <color rgb="FFFF0000"/>
      <name val="Century Gothic"/>
      <family val="2"/>
    </font>
    <font>
      <sz val="11"/>
      <color theme="1"/>
      <name val="Century Gothic"/>
      <family val="2"/>
    </font>
    <font>
      <b/>
      <sz val="11"/>
      <color theme="1"/>
      <name val="Century Gothic"/>
      <family val="2"/>
    </font>
    <font>
      <b/>
      <sz val="11"/>
      <color rgb="FFFF0000"/>
      <name val="Century Gothic"/>
      <family val="2"/>
    </font>
    <font>
      <b/>
      <sz val="11"/>
      <color rgb="FF0070C0"/>
      <name val="Century Gothic"/>
      <family val="2"/>
    </font>
    <font>
      <b/>
      <sz val="11"/>
      <color rgb="FF00B050"/>
      <name val="Century Gothic"/>
      <family val="2"/>
    </font>
    <font>
      <b/>
      <sz val="11"/>
      <color rgb="FF7030A0"/>
      <name val="Century Gothic"/>
      <family val="2"/>
    </font>
    <font>
      <b/>
      <sz val="11"/>
      <color theme="5" tint="-0.249977111117893"/>
      <name val="Century Gothic"/>
      <family val="2"/>
    </font>
    <font>
      <b/>
      <sz val="11"/>
      <color rgb="FF0070C0"/>
      <name val="Calibri"/>
      <family val="2"/>
      <scheme val="minor"/>
    </font>
    <font>
      <b/>
      <sz val="11"/>
      <color rgb="FF00B050"/>
      <name val="Calibri"/>
      <family val="2"/>
      <scheme val="minor"/>
    </font>
    <font>
      <b/>
      <i/>
      <sz val="11"/>
      <name val="Century Gothic"/>
      <family val="2"/>
    </font>
    <font>
      <u/>
      <sz val="11"/>
      <color theme="1"/>
      <name val="Century Gothic"/>
      <family val="2"/>
    </font>
    <font>
      <sz val="10"/>
      <color rgb="FFFF0000"/>
      <name val="Century Gothic"/>
      <family val="2"/>
    </font>
    <font>
      <b/>
      <sz val="11"/>
      <color rgb="FF000000"/>
      <name val="Trebuchet MS"/>
      <family val="2"/>
    </font>
    <font>
      <sz val="11"/>
      <color rgb="FF000000"/>
      <name val="Trebuchet MS"/>
      <family val="2"/>
    </font>
    <font>
      <sz val="7"/>
      <color rgb="FF000000"/>
      <name val="Trebuchet MS"/>
      <family val="2"/>
    </font>
    <font>
      <sz val="11"/>
      <color theme="1"/>
      <name val="Trebuchet MS"/>
      <family val="2"/>
    </font>
    <font>
      <sz val="11"/>
      <color rgb="FF000000"/>
      <name val="Arial"/>
      <family val="2"/>
    </font>
    <font>
      <sz val="11"/>
      <color rgb="FF000000"/>
      <name val="Trebuchet MS"/>
    </font>
    <font>
      <sz val="7"/>
      <color rgb="FF000000"/>
      <name val="Trebuchet MS"/>
    </font>
    <font>
      <b/>
      <sz val="11"/>
      <color rgb="FF000000"/>
      <name val="Trebuchet MS"/>
    </font>
    <font>
      <sz val="11"/>
      <color rgb="FFFF0000"/>
      <name val="Century Gothic"/>
      <family val="2"/>
    </font>
    <font>
      <sz val="11"/>
      <color rgb="FF000000"/>
      <name val="Century Gothic"/>
      <family val="2"/>
    </font>
    <font>
      <i/>
      <sz val="11"/>
      <color rgb="FF000000"/>
      <name val="Century Gothic"/>
      <family val="2"/>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auto="1"/>
      </top>
      <bottom style="double">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120">
    <xf numFmtId="0" fontId="0" fillId="0" borderId="0" xfId="0"/>
    <xf numFmtId="0" fontId="1" fillId="0" borderId="0" xfId="0" applyFont="1"/>
    <xf numFmtId="0" fontId="2" fillId="0" borderId="0" xfId="0" applyFont="1" applyAlignment="1">
      <alignment horizontal="right"/>
    </xf>
    <xf numFmtId="0" fontId="2" fillId="0" borderId="0" xfId="0" applyFont="1"/>
    <xf numFmtId="3" fontId="2" fillId="0" borderId="1" xfId="0" applyNumberFormat="1" applyFont="1" applyBorder="1"/>
    <xf numFmtId="164" fontId="2" fillId="0" borderId="1" xfId="0" applyNumberFormat="1" applyFont="1" applyBorder="1"/>
    <xf numFmtId="1" fontId="2" fillId="0" borderId="2" xfId="0" applyNumberFormat="1" applyFont="1" applyBorder="1"/>
    <xf numFmtId="0" fontId="4" fillId="0" borderId="0" xfId="0" applyFont="1"/>
    <xf numFmtId="0" fontId="2" fillId="0" borderId="0" xfId="0" applyFont="1" applyAlignment="1">
      <alignment horizontal="center"/>
    </xf>
    <xf numFmtId="0" fontId="2" fillId="0" borderId="3" xfId="0" applyFont="1" applyBorder="1" applyAlignment="1">
      <alignment vertical="top"/>
    </xf>
    <xf numFmtId="0" fontId="2" fillId="0" borderId="3" xfId="0" applyFont="1" applyBorder="1" applyAlignment="1">
      <alignment horizontal="right" vertical="top"/>
    </xf>
    <xf numFmtId="0" fontId="2" fillId="0" borderId="3" xfId="0" applyFont="1" applyBorder="1" applyAlignment="1">
      <alignment vertical="top" wrapText="1"/>
    </xf>
    <xf numFmtId="0" fontId="2" fillId="0" borderId="3" xfId="0" applyFont="1" applyBorder="1" applyAlignment="1">
      <alignment horizontal="left" vertical="top"/>
    </xf>
    <xf numFmtId="0" fontId="1" fillId="2" borderId="3" xfId="0" applyFont="1" applyFill="1" applyBorder="1" applyAlignment="1">
      <alignment vertical="center"/>
    </xf>
    <xf numFmtId="0" fontId="6" fillId="0" borderId="0" xfId="1" applyFont="1"/>
    <xf numFmtId="0" fontId="7" fillId="0" borderId="0" xfId="1" applyFont="1"/>
    <xf numFmtId="4" fontId="7" fillId="0" borderId="0" xfId="1" applyNumberFormat="1" applyFont="1"/>
    <xf numFmtId="0" fontId="8" fillId="0" borderId="0" xfId="1" applyFont="1"/>
    <xf numFmtId="0" fontId="1" fillId="0" borderId="0" xfId="1" applyFont="1"/>
    <xf numFmtId="4" fontId="1" fillId="0" borderId="0" xfId="1" applyNumberFormat="1" applyFont="1" applyAlignment="1">
      <alignment horizontal="right"/>
    </xf>
    <xf numFmtId="0" fontId="2" fillId="0" borderId="0" xfId="1" applyFont="1"/>
    <xf numFmtId="4" fontId="2" fillId="0" borderId="0" xfId="1" applyNumberFormat="1" applyFont="1"/>
    <xf numFmtId="16" fontId="2" fillId="0" borderId="0" xfId="1" applyNumberFormat="1" applyFont="1"/>
    <xf numFmtId="0" fontId="9" fillId="0" borderId="0" xfId="1" applyFont="1" applyAlignment="1">
      <alignment horizontal="center"/>
    </xf>
    <xf numFmtId="0" fontId="10" fillId="0" borderId="0" xfId="0" applyFont="1"/>
    <xf numFmtId="0" fontId="11" fillId="0" borderId="0" xfId="0" applyFont="1"/>
    <xf numFmtId="0" fontId="10" fillId="0" borderId="0" xfId="0" applyFont="1" applyAlignment="1">
      <alignment horizontal="right"/>
    </xf>
    <xf numFmtId="3" fontId="10" fillId="0" borderId="0" xfId="0" applyNumberFormat="1" applyFont="1"/>
    <xf numFmtId="1" fontId="2" fillId="0" borderId="1" xfId="0" applyNumberFormat="1" applyFont="1" applyBorder="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2" fontId="2" fillId="0" borderId="1" xfId="0" applyNumberFormat="1" applyFont="1" applyBorder="1"/>
    <xf numFmtId="3" fontId="10" fillId="0" borderId="6" xfId="0" applyNumberFormat="1" applyFont="1" applyBorder="1"/>
    <xf numFmtId="3" fontId="10" fillId="0" borderId="7" xfId="0" applyNumberFormat="1" applyFont="1" applyBorder="1"/>
    <xf numFmtId="0" fontId="1" fillId="3" borderId="0" xfId="0" applyFont="1" applyFill="1"/>
    <xf numFmtId="0" fontId="10" fillId="3" borderId="0" xfId="0" applyFont="1" applyFill="1"/>
    <xf numFmtId="0" fontId="10" fillId="3" borderId="0" xfId="0" applyFont="1" applyFill="1" applyAlignment="1">
      <alignment horizontal="right"/>
    </xf>
    <xf numFmtId="3" fontId="10" fillId="3" borderId="0" xfId="0" applyNumberFormat="1" applyFont="1" applyFill="1"/>
    <xf numFmtId="165" fontId="10" fillId="3" borderId="0" xfId="0" applyNumberFormat="1" applyFont="1" applyFill="1"/>
    <xf numFmtId="0" fontId="20" fillId="3" borderId="0" xfId="0" applyFont="1" applyFill="1"/>
    <xf numFmtId="9" fontId="10" fillId="3" borderId="0" xfId="0" applyNumberFormat="1" applyFont="1" applyFill="1"/>
    <xf numFmtId="164" fontId="10" fillId="3" borderId="0" xfId="0" applyNumberFormat="1" applyFont="1" applyFill="1"/>
    <xf numFmtId="0" fontId="2" fillId="3" borderId="0" xfId="0" applyFont="1" applyFill="1" applyAlignment="1">
      <alignment horizontal="right"/>
    </xf>
    <xf numFmtId="0" fontId="2" fillId="3" borderId="0" xfId="0" applyFont="1" applyFill="1"/>
    <xf numFmtId="0" fontId="3" fillId="3" borderId="0" xfId="0" applyFont="1" applyFill="1"/>
    <xf numFmtId="3" fontId="2" fillId="3" borderId="0" xfId="0" applyNumberFormat="1" applyFont="1" applyFill="1" applyAlignment="1">
      <alignment horizontal="right"/>
    </xf>
    <xf numFmtId="0" fontId="19" fillId="3" borderId="0" xfId="0" applyFont="1" applyFill="1"/>
    <xf numFmtId="0" fontId="0" fillId="3" borderId="0" xfId="0" applyFill="1"/>
    <xf numFmtId="0" fontId="2" fillId="3" borderId="0" xfId="0" applyFont="1" applyFill="1" applyAlignment="1" applyProtection="1">
      <alignment horizontal="left"/>
      <protection locked="0"/>
    </xf>
    <xf numFmtId="9" fontId="2" fillId="3" borderId="0" xfId="0" applyNumberFormat="1" applyFont="1" applyFill="1"/>
    <xf numFmtId="0" fontId="21" fillId="0" borderId="0" xfId="1" applyFont="1"/>
    <xf numFmtId="0" fontId="22" fillId="0" borderId="0" xfId="0" applyFont="1" applyAlignment="1">
      <alignment vertical="center"/>
    </xf>
    <xf numFmtId="0" fontId="23" fillId="0" borderId="0" xfId="0" applyFont="1" applyAlignment="1">
      <alignment vertical="center"/>
    </xf>
    <xf numFmtId="0" fontId="23" fillId="0" borderId="0" xfId="0" quotePrefix="1" applyFont="1" applyAlignment="1">
      <alignment vertical="center"/>
    </xf>
    <xf numFmtId="0" fontId="25" fillId="0" borderId="0" xfId="0" quotePrefix="1" applyFont="1"/>
    <xf numFmtId="0" fontId="25" fillId="0" borderId="0" xfId="0" applyFont="1"/>
    <xf numFmtId="0" fontId="23" fillId="0" borderId="0" xfId="0" applyFont="1" applyAlignment="1">
      <alignment horizontal="left" vertical="center" indent="6"/>
    </xf>
    <xf numFmtId="16" fontId="23" fillId="0" borderId="8" xfId="0" applyNumberFormat="1" applyFont="1" applyBorder="1" applyAlignment="1">
      <alignment horizontal="left" vertical="center" wrapText="1"/>
    </xf>
    <xf numFmtId="0" fontId="23" fillId="0" borderId="12" xfId="0" applyFont="1" applyBorder="1" applyAlignment="1">
      <alignment horizontal="left" vertical="top"/>
    </xf>
    <xf numFmtId="0" fontId="23" fillId="0" borderId="0" xfId="0" applyFont="1" applyAlignment="1">
      <alignment horizontal="left" vertical="top"/>
    </xf>
    <xf numFmtId="16" fontId="23" fillId="0" borderId="16" xfId="0" applyNumberFormat="1" applyFont="1" applyBorder="1" applyAlignment="1">
      <alignment horizontal="left" vertical="center" wrapText="1"/>
    </xf>
    <xf numFmtId="16" fontId="26" fillId="0" borderId="16" xfId="0" applyNumberFormat="1" applyFont="1" applyBorder="1" applyAlignment="1">
      <alignment horizontal="left" vertical="center" wrapText="1"/>
    </xf>
    <xf numFmtId="0" fontId="26" fillId="0" borderId="12" xfId="0" applyFont="1" applyBorder="1" applyAlignment="1">
      <alignment horizontal="left" vertical="top" wrapText="1"/>
    </xf>
    <xf numFmtId="0" fontId="26" fillId="0" borderId="0" xfId="0" applyFont="1" applyAlignment="1">
      <alignment horizontal="left" vertical="top"/>
    </xf>
    <xf numFmtId="0" fontId="26" fillId="0" borderId="13" xfId="0" applyFont="1" applyBorder="1" applyAlignment="1">
      <alignment horizontal="left" vertical="top"/>
    </xf>
    <xf numFmtId="0" fontId="25" fillId="0" borderId="12" xfId="0" applyFont="1" applyBorder="1"/>
    <xf numFmtId="0" fontId="23" fillId="0" borderId="13" xfId="0" applyFont="1" applyBorder="1" applyAlignment="1">
      <alignment horizontal="left" vertical="top"/>
    </xf>
    <xf numFmtId="16" fontId="23" fillId="0" borderId="8" xfId="0" applyNumberFormat="1" applyFont="1" applyBorder="1" applyAlignment="1">
      <alignment horizontal="left" vertical="top" wrapText="1"/>
    </xf>
    <xf numFmtId="0" fontId="22" fillId="0" borderId="16" xfId="0" applyFont="1" applyBorder="1" applyAlignment="1">
      <alignment vertical="center"/>
    </xf>
    <xf numFmtId="0" fontId="0" fillId="0" borderId="12" xfId="0" applyBorder="1"/>
    <xf numFmtId="0" fontId="0" fillId="0" borderId="13" xfId="0" applyBorder="1"/>
    <xf numFmtId="0" fontId="23" fillId="0" borderId="16" xfId="0" quotePrefix="1" applyFont="1" applyBorder="1" applyAlignment="1">
      <alignment horizontal="left" vertical="center" indent="6"/>
    </xf>
    <xf numFmtId="0" fontId="25" fillId="0" borderId="12" xfId="0" quotePrefix="1" applyFont="1" applyBorder="1"/>
    <xf numFmtId="0" fontId="0" fillId="0" borderId="17" xfId="0" applyBorder="1"/>
    <xf numFmtId="0" fontId="0" fillId="0" borderId="14" xfId="0" applyBorder="1"/>
    <xf numFmtId="0" fontId="0" fillId="0" borderId="6" xfId="0" applyBorder="1"/>
    <xf numFmtId="0" fontId="0" fillId="0" borderId="15" xfId="0" applyBorder="1"/>
    <xf numFmtId="16" fontId="23" fillId="0" borderId="17" xfId="0" applyNumberFormat="1" applyFont="1" applyBorder="1" applyAlignment="1">
      <alignment horizontal="left" vertical="center" wrapText="1"/>
    </xf>
    <xf numFmtId="16" fontId="23" fillId="0" borderId="3" xfId="0" applyNumberFormat="1" applyFont="1" applyBorder="1" applyAlignment="1">
      <alignment horizontal="left" vertical="top" wrapText="1"/>
    </xf>
    <xf numFmtId="0" fontId="26" fillId="0" borderId="12" xfId="0" applyFont="1" applyBorder="1" applyAlignment="1">
      <alignment horizontal="left" vertical="top"/>
    </xf>
    <xf numFmtId="16" fontId="23" fillId="0" borderId="9" xfId="0" applyNumberFormat="1" applyFont="1" applyBorder="1" applyAlignment="1">
      <alignment horizontal="left" vertical="top" wrapText="1"/>
    </xf>
    <xf numFmtId="0" fontId="12" fillId="0" borderId="0" xfId="0" applyFont="1" applyAlignment="1">
      <alignment horizontal="left"/>
    </xf>
    <xf numFmtId="0" fontId="4" fillId="0" borderId="0" xfId="0" applyFont="1" applyAlignment="1">
      <alignment horizontal="left"/>
    </xf>
    <xf numFmtId="0" fontId="27" fillId="0" borderId="0" xfId="0" applyFont="1" applyAlignment="1">
      <alignment vertical="center"/>
    </xf>
    <xf numFmtId="0" fontId="11" fillId="0" borderId="0" xfId="0" applyFont="1" applyAlignment="1">
      <alignment horizontal="right"/>
    </xf>
    <xf numFmtId="3" fontId="11" fillId="0" borderId="0" xfId="0" applyNumberFormat="1" applyFont="1"/>
    <xf numFmtId="3" fontId="11" fillId="0" borderId="6" xfId="0" applyNumberFormat="1" applyFont="1" applyBorder="1"/>
    <xf numFmtId="3" fontId="11" fillId="0" borderId="7" xfId="0" applyNumberFormat="1" applyFont="1" applyBorder="1"/>
    <xf numFmtId="0" fontId="7" fillId="0" borderId="0" xfId="1" quotePrefix="1" applyFont="1"/>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23" fillId="0" borderId="12" xfId="0" applyFont="1" applyBorder="1" applyAlignment="1">
      <alignment vertical="center" wrapText="1"/>
    </xf>
    <xf numFmtId="0" fontId="23" fillId="0" borderId="0" xfId="0" applyFont="1" applyAlignment="1">
      <alignment vertical="center" wrapText="1"/>
    </xf>
    <xf numFmtId="0" fontId="23" fillId="0" borderId="13" xfId="0" applyFont="1" applyBorder="1" applyAlignment="1">
      <alignment vertical="center" wrapText="1"/>
    </xf>
    <xf numFmtId="0" fontId="25" fillId="0" borderId="12" xfId="0" applyFont="1" applyBorder="1" applyAlignment="1">
      <alignment horizontal="left" wrapText="1"/>
    </xf>
    <xf numFmtId="0" fontId="25" fillId="0" borderId="0" xfId="0" applyFont="1" applyAlignment="1">
      <alignment horizontal="left" wrapText="1"/>
    </xf>
    <xf numFmtId="0" fontId="25" fillId="0" borderId="13" xfId="0" applyFont="1" applyBorder="1" applyAlignment="1">
      <alignment horizontal="left" wrapText="1"/>
    </xf>
    <xf numFmtId="0" fontId="23" fillId="0" borderId="3" xfId="0" applyFont="1" applyBorder="1" applyAlignment="1">
      <alignment vertical="top" wrapText="1"/>
    </xf>
    <xf numFmtId="0" fontId="23" fillId="0" borderId="14" xfId="0" applyFont="1" applyBorder="1" applyAlignment="1">
      <alignment horizontal="left" vertical="center" wrapText="1"/>
    </xf>
    <xf numFmtId="0" fontId="23" fillId="0" borderId="6" xfId="0" applyFont="1" applyBorder="1" applyAlignment="1">
      <alignment horizontal="left" vertical="center" wrapText="1"/>
    </xf>
    <xf numFmtId="0" fontId="23" fillId="0" borderId="15" xfId="0" applyFont="1" applyBorder="1" applyAlignment="1">
      <alignment horizontal="left" vertical="center" wrapText="1"/>
    </xf>
    <xf numFmtId="0" fontId="23" fillId="0" borderId="9" xfId="0" applyFont="1" applyBorder="1" applyAlignment="1">
      <alignment horizontal="left" vertical="top" wrapText="1"/>
    </xf>
    <xf numFmtId="0" fontId="23" fillId="0" borderId="10" xfId="0" applyFont="1" applyBorder="1" applyAlignment="1">
      <alignment horizontal="left" vertical="top"/>
    </xf>
    <xf numFmtId="0" fontId="23" fillId="0" borderId="0" xfId="0" applyFont="1" applyAlignment="1">
      <alignment horizontal="left" vertical="top"/>
    </xf>
    <xf numFmtId="0" fontId="23" fillId="0" borderId="11" xfId="0" applyFont="1" applyBorder="1" applyAlignment="1">
      <alignment horizontal="left" vertical="top"/>
    </xf>
    <xf numFmtId="0" fontId="23" fillId="0" borderId="9" xfId="0" applyFont="1" applyBorder="1" applyAlignment="1">
      <alignment vertical="center" wrapText="1"/>
    </xf>
    <xf numFmtId="0" fontId="23" fillId="0" borderId="10" xfId="0" applyFont="1" applyBorder="1" applyAlignment="1">
      <alignment vertical="center" wrapText="1"/>
    </xf>
    <xf numFmtId="0" fontId="23" fillId="0" borderId="11" xfId="0" applyFont="1" applyBorder="1" applyAlignment="1">
      <alignment vertical="center" wrapText="1"/>
    </xf>
    <xf numFmtId="0" fontId="11" fillId="0" borderId="0" xfId="0" applyFont="1" applyAlignment="1">
      <alignment horizontal="left" vertical="top" wrapText="1"/>
    </xf>
    <xf numFmtId="0" fontId="11" fillId="0" borderId="0" xfId="0" applyFont="1" applyAlignment="1">
      <alignment horizontal="left"/>
    </xf>
    <xf numFmtId="0" fontId="10" fillId="0" borderId="0" xfId="0" applyFont="1" applyAlignment="1">
      <alignment horizontal="left" vertical="center" wrapText="1"/>
    </xf>
    <xf numFmtId="0" fontId="1" fillId="0" borderId="0" xfId="0" applyFont="1" applyAlignment="1">
      <alignment horizontal="left"/>
    </xf>
    <xf numFmtId="0" fontId="30" fillId="0" borderId="0" xfId="0" applyFont="1" applyAlignment="1">
      <alignment horizontal="left"/>
    </xf>
    <xf numFmtId="0" fontId="31" fillId="0" borderId="0" xfId="0" applyFont="1"/>
    <xf numFmtId="0" fontId="10" fillId="0" borderId="0" xfId="0" applyFont="1" applyAlignment="1"/>
  </cellXfs>
  <cellStyles count="2">
    <cellStyle name="Normal" xfId="0" builtinId="0"/>
    <cellStyle name="Normal 2" xfId="1" xr:uid="{63C33223-D806-4B76-B0F7-C429F528A797}"/>
  </cellStyles>
  <dxfs count="9">
    <dxf>
      <numFmt numFmtId="165" formatCode="&quot;£&quot;#,##0.00"/>
    </dxf>
    <dxf>
      <numFmt numFmtId="165" formatCode="&quot;£&quot;#,##0.00"/>
    </dxf>
    <dxf>
      <numFmt numFmtId="2" formatCode="0.00"/>
    </dxf>
    <dxf>
      <numFmt numFmtId="165" formatCode="&quot;£&quot;#,##0.00"/>
    </dxf>
    <dxf>
      <numFmt numFmtId="165" formatCode="&quot;£&quot;#,##0.00"/>
    </dxf>
    <dxf>
      <numFmt numFmtId="2" formatCode="0.00"/>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xdr:col>
      <xdr:colOff>146050</xdr:colOff>
      <xdr:row>8</xdr:row>
      <xdr:rowOff>107950</xdr:rowOff>
    </xdr:from>
    <xdr:to>
      <xdr:col>10</xdr:col>
      <xdr:colOff>278130</xdr:colOff>
      <xdr:row>9</xdr:row>
      <xdr:rowOff>97790</xdr:rowOff>
    </xdr:to>
    <xdr:sp macro="" textlink="">
      <xdr:nvSpPr>
        <xdr:cNvPr id="2" name="Right Brace 1">
          <a:extLst>
            <a:ext uri="{FF2B5EF4-FFF2-40B4-BE49-F238E27FC236}">
              <a16:creationId xmlns:a16="http://schemas.microsoft.com/office/drawing/2014/main" id="{C1C2C841-7069-F65B-D584-4A5CB53E9334}"/>
            </a:ext>
          </a:extLst>
        </xdr:cNvPr>
        <xdr:cNvSpPr/>
      </xdr:nvSpPr>
      <xdr:spPr>
        <a:xfrm>
          <a:off x="8794750" y="1530350"/>
          <a:ext cx="132080" cy="173990"/>
        </a:xfrm>
        <a:prstGeom prst="righ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3</xdr:col>
      <xdr:colOff>165100</xdr:colOff>
      <xdr:row>38</xdr:row>
      <xdr:rowOff>69850</xdr:rowOff>
    </xdr:from>
    <xdr:to>
      <xdr:col>3</xdr:col>
      <xdr:colOff>419100</xdr:colOff>
      <xdr:row>44</xdr:row>
      <xdr:rowOff>120650</xdr:rowOff>
    </xdr:to>
    <xdr:sp macro="" textlink="">
      <xdr:nvSpPr>
        <xdr:cNvPr id="3" name="Right Brace 2">
          <a:extLst>
            <a:ext uri="{FF2B5EF4-FFF2-40B4-BE49-F238E27FC236}">
              <a16:creationId xmlns:a16="http://schemas.microsoft.com/office/drawing/2014/main" id="{1C8E7BD7-1297-44FF-98B0-90508B16C601}"/>
            </a:ext>
          </a:extLst>
        </xdr:cNvPr>
        <xdr:cNvSpPr/>
      </xdr:nvSpPr>
      <xdr:spPr>
        <a:xfrm>
          <a:off x="3790950" y="6851650"/>
          <a:ext cx="254000" cy="1117600"/>
        </a:xfrm>
        <a:prstGeom prst="righ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GB"/>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514350</xdr:colOff>
      <xdr:row>6</xdr:row>
      <xdr:rowOff>38100</xdr:rowOff>
    </xdr:from>
    <xdr:to>
      <xdr:col>10</xdr:col>
      <xdr:colOff>0</xdr:colOff>
      <xdr:row>6</xdr:row>
      <xdr:rowOff>123825</xdr:rowOff>
    </xdr:to>
    <xdr:cxnSp macro="">
      <xdr:nvCxnSpPr>
        <xdr:cNvPr id="2" name="Straight Arrow Connector 1">
          <a:extLst>
            <a:ext uri="{FF2B5EF4-FFF2-40B4-BE49-F238E27FC236}">
              <a16:creationId xmlns:a16="http://schemas.microsoft.com/office/drawing/2014/main" id="{BEF38EF1-7E5F-4DF3-85EE-ACBE842447D6}"/>
            </a:ext>
          </a:extLst>
        </xdr:cNvPr>
        <xdr:cNvCxnSpPr/>
      </xdr:nvCxnSpPr>
      <xdr:spPr>
        <a:xfrm flipH="1" flipV="1">
          <a:off x="6534150" y="1295400"/>
          <a:ext cx="2743200" cy="85725"/>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223837</xdr:colOff>
      <xdr:row>5</xdr:row>
      <xdr:rowOff>114300</xdr:rowOff>
    </xdr:from>
    <xdr:to>
      <xdr:col>9</xdr:col>
      <xdr:colOff>28575</xdr:colOff>
      <xdr:row>5</xdr:row>
      <xdr:rowOff>123825</xdr:rowOff>
    </xdr:to>
    <xdr:cxnSp macro="">
      <xdr:nvCxnSpPr>
        <xdr:cNvPr id="5" name="Straight Arrow Connector 4">
          <a:extLst>
            <a:ext uri="{FF2B5EF4-FFF2-40B4-BE49-F238E27FC236}">
              <a16:creationId xmlns:a16="http://schemas.microsoft.com/office/drawing/2014/main" id="{C6EF4BC9-4B66-49B1-BC0C-3ACB736B6B05}"/>
            </a:ext>
          </a:extLst>
        </xdr:cNvPr>
        <xdr:cNvCxnSpPr/>
      </xdr:nvCxnSpPr>
      <xdr:spPr>
        <a:xfrm flipH="1" flipV="1">
          <a:off x="8124825" y="1162050"/>
          <a:ext cx="1095375" cy="9525"/>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153458</xdr:colOff>
      <xdr:row>15</xdr:row>
      <xdr:rowOff>100542</xdr:rowOff>
    </xdr:from>
    <xdr:to>
      <xdr:col>7</xdr:col>
      <xdr:colOff>259292</xdr:colOff>
      <xdr:row>21</xdr:row>
      <xdr:rowOff>105833</xdr:rowOff>
    </xdr:to>
    <xdr:sp macro="" textlink="">
      <xdr:nvSpPr>
        <xdr:cNvPr id="3" name="Right Brace 2">
          <a:extLst>
            <a:ext uri="{FF2B5EF4-FFF2-40B4-BE49-F238E27FC236}">
              <a16:creationId xmlns:a16="http://schemas.microsoft.com/office/drawing/2014/main" id="{745E3F1A-43C1-4CE6-8418-9222EE687C7A}"/>
            </a:ext>
          </a:extLst>
        </xdr:cNvPr>
        <xdr:cNvSpPr/>
      </xdr:nvSpPr>
      <xdr:spPr>
        <a:xfrm>
          <a:off x="7582958" y="2936875"/>
          <a:ext cx="105834" cy="1148291"/>
        </a:xfrm>
        <a:prstGeom prst="righ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GB"/>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4A91F-7ECE-475C-98A1-DF8DBFEE2DB1}">
  <sheetPr>
    <tabColor rgb="FFFFC000"/>
    <pageSetUpPr fitToPage="1"/>
  </sheetPr>
  <dimension ref="A1:L51"/>
  <sheetViews>
    <sheetView tabSelected="1" zoomScaleNormal="100" workbookViewId="0">
      <pane ySplit="3" topLeftCell="A4" activePane="bottomLeft" state="frozen"/>
      <selection activeCell="A5" sqref="A5"/>
      <selection pane="bottomLeft"/>
    </sheetView>
  </sheetViews>
  <sheetFormatPr defaultColWidth="9.1796875" defaultRowHeight="12.5" x14ac:dyDescent="0.25"/>
  <cols>
    <col min="1" max="1" width="9.1796875" style="15"/>
    <col min="2" max="2" width="30.26953125" style="15" customWidth="1"/>
    <col min="3" max="4" width="9" style="16" bestFit="1" customWidth="1"/>
    <col min="5" max="5" width="10.1796875" style="16" bestFit="1" customWidth="1"/>
    <col min="6" max="6" width="3" style="17" bestFit="1" customWidth="1"/>
    <col min="7" max="7" width="2.81640625" style="23" customWidth="1"/>
    <col min="8" max="8" width="9.1796875" style="15"/>
    <col min="9" max="9" width="10" style="15" customWidth="1"/>
    <col min="10" max="16384" width="9.1796875" style="15"/>
  </cols>
  <sheetData>
    <row r="1" spans="1:8" ht="17.5" x14ac:dyDescent="0.35">
      <c r="A1" s="14" t="s">
        <v>0</v>
      </c>
      <c r="H1" s="93" t="s">
        <v>191</v>
      </c>
    </row>
    <row r="2" spans="1:8" ht="8.15" customHeight="1" x14ac:dyDescent="0.25"/>
    <row r="3" spans="1:8" ht="14" x14ac:dyDescent="0.3">
      <c r="A3" s="18" t="s">
        <v>1</v>
      </c>
      <c r="B3" s="18" t="s">
        <v>2</v>
      </c>
      <c r="C3" s="19" t="s">
        <v>3</v>
      </c>
      <c r="D3" s="19" t="s">
        <v>4</v>
      </c>
      <c r="E3" s="19" t="s">
        <v>5</v>
      </c>
      <c r="F3" s="18"/>
    </row>
    <row r="4" spans="1:8" ht="14" x14ac:dyDescent="0.3">
      <c r="A4" s="20" t="s">
        <v>6</v>
      </c>
      <c r="B4" s="20"/>
      <c r="C4" s="21"/>
      <c r="D4" s="21"/>
      <c r="E4" s="21"/>
      <c r="F4" s="18"/>
    </row>
    <row r="5" spans="1:8" ht="14" x14ac:dyDescent="0.3">
      <c r="A5" s="22">
        <v>46082</v>
      </c>
      <c r="B5" s="20" t="s">
        <v>7</v>
      </c>
      <c r="C5" s="21"/>
      <c r="D5" s="21"/>
      <c r="E5" s="21">
        <v>6400</v>
      </c>
      <c r="F5" s="18" t="s">
        <v>3</v>
      </c>
      <c r="G5" s="23">
        <v>0</v>
      </c>
    </row>
    <row r="6" spans="1:8" ht="14" x14ac:dyDescent="0.3">
      <c r="A6" s="22">
        <v>45721</v>
      </c>
      <c r="B6" s="20" t="s">
        <v>8</v>
      </c>
      <c r="C6" s="21">
        <v>3277.5</v>
      </c>
      <c r="D6" s="21"/>
      <c r="E6" s="21">
        <f>IF(C6&gt;0,E5+C6,IF(D6&gt;0,E5-D6,0))</f>
        <v>9677.5</v>
      </c>
      <c r="F6" s="18" t="str">
        <f>IF(E6&gt;0,"Dr",IF(E6&lt;0,"Cr"," "))</f>
        <v>Dr</v>
      </c>
      <c r="G6" s="23">
        <v>1</v>
      </c>
    </row>
    <row r="7" spans="1:8" ht="12" customHeight="1" x14ac:dyDescent="0.3">
      <c r="A7" s="20"/>
      <c r="B7" s="20"/>
      <c r="C7" s="21"/>
      <c r="D7" s="21"/>
      <c r="E7" s="21">
        <f>IF(C7&gt;0,E6+C7,IF(D7&gt;0,E6-D7,0))</f>
        <v>0</v>
      </c>
      <c r="F7" s="18"/>
    </row>
    <row r="8" spans="1:8" ht="14" x14ac:dyDescent="0.3">
      <c r="A8" s="20" t="s">
        <v>9</v>
      </c>
      <c r="B8" s="20"/>
      <c r="C8" s="21"/>
      <c r="D8" s="21"/>
      <c r="E8" s="21"/>
      <c r="F8" s="18"/>
    </row>
    <row r="9" spans="1:8" ht="14" x14ac:dyDescent="0.3">
      <c r="A9" s="22">
        <v>46082</v>
      </c>
      <c r="B9" s="20" t="s">
        <v>7</v>
      </c>
      <c r="C9" s="21"/>
      <c r="D9" s="21"/>
      <c r="E9" s="21">
        <v>11650</v>
      </c>
      <c r="F9" s="18" t="s">
        <v>4</v>
      </c>
      <c r="G9" s="23">
        <v>0</v>
      </c>
    </row>
    <row r="10" spans="1:8" ht="14" x14ac:dyDescent="0.3">
      <c r="A10" s="22"/>
      <c r="B10" s="20"/>
      <c r="C10" s="21"/>
      <c r="D10" s="21"/>
      <c r="E10" s="21">
        <f>IF(C10&gt;0,E9-C10,IF(D10&gt;0,E9+D10,0))</f>
        <v>0</v>
      </c>
      <c r="F10" s="18"/>
    </row>
    <row r="11" spans="1:8" ht="14" x14ac:dyDescent="0.3">
      <c r="A11" s="20" t="s">
        <v>10</v>
      </c>
      <c r="B11" s="20"/>
      <c r="C11" s="21"/>
      <c r="D11" s="21"/>
      <c r="E11" s="21"/>
      <c r="F11" s="18"/>
    </row>
    <row r="12" spans="1:8" ht="14" x14ac:dyDescent="0.3">
      <c r="A12" s="22">
        <v>46082</v>
      </c>
      <c r="B12" s="20" t="s">
        <v>7</v>
      </c>
      <c r="C12" s="21"/>
      <c r="D12" s="21"/>
      <c r="E12" s="21">
        <v>480</v>
      </c>
      <c r="F12" s="18" t="s">
        <v>3</v>
      </c>
      <c r="G12" s="23">
        <v>0</v>
      </c>
    </row>
    <row r="13" spans="1:8" ht="14" x14ac:dyDescent="0.3">
      <c r="A13" s="22">
        <v>45734</v>
      </c>
      <c r="B13" s="20" t="s">
        <v>11</v>
      </c>
      <c r="C13" s="21"/>
      <c r="D13" s="21">
        <v>168</v>
      </c>
      <c r="E13" s="21">
        <f>IF(C13&gt;0,E12+C13,IF(D13&gt;0,E12-D13,0))</f>
        <v>312</v>
      </c>
      <c r="F13" s="18" t="str">
        <f>IF(E13&gt;0,"Dr",IF(E13&lt;0,"Cr"," "))</f>
        <v>Dr</v>
      </c>
      <c r="G13" s="23">
        <v>2</v>
      </c>
      <c r="H13" s="55" t="s">
        <v>12</v>
      </c>
    </row>
    <row r="14" spans="1:8" ht="14" x14ac:dyDescent="0.3">
      <c r="A14" s="22">
        <v>45734</v>
      </c>
      <c r="B14" s="20" t="s">
        <v>13</v>
      </c>
      <c r="C14" s="21"/>
      <c r="D14" s="21">
        <f>E13</f>
        <v>312</v>
      </c>
      <c r="E14" s="21">
        <f>IF(C14&gt;0,E13+C14,IF(D14&gt;0,E13-D14,0))</f>
        <v>0</v>
      </c>
      <c r="F14" s="18" t="str">
        <f>IF(E14&gt;0,"Dr",IF(E14&lt;0,"Cr"," "))</f>
        <v xml:space="preserve"> </v>
      </c>
      <c r="G14" s="23">
        <v>1</v>
      </c>
    </row>
    <row r="15" spans="1:8" ht="14" x14ac:dyDescent="0.3">
      <c r="A15" s="20"/>
      <c r="B15" s="20"/>
      <c r="C15" s="21"/>
      <c r="D15" s="21"/>
      <c r="E15" s="21"/>
      <c r="F15" s="18"/>
    </row>
    <row r="16" spans="1:8" ht="14" x14ac:dyDescent="0.3">
      <c r="A16" s="20" t="s">
        <v>14</v>
      </c>
      <c r="B16" s="20"/>
      <c r="C16" s="21"/>
      <c r="D16" s="21"/>
      <c r="E16" s="21"/>
      <c r="F16" s="18"/>
    </row>
    <row r="17" spans="1:7" ht="14" x14ac:dyDescent="0.3">
      <c r="A17" s="22">
        <v>46082</v>
      </c>
      <c r="B17" s="20" t="s">
        <v>7</v>
      </c>
      <c r="C17" s="21"/>
      <c r="D17" s="21"/>
      <c r="E17" s="21">
        <v>1225</v>
      </c>
      <c r="F17" s="18" t="s">
        <v>3</v>
      </c>
      <c r="G17" s="23">
        <v>0</v>
      </c>
    </row>
    <row r="18" spans="1:7" ht="14" x14ac:dyDescent="0.3">
      <c r="A18" s="22">
        <v>45721</v>
      </c>
      <c r="B18" s="20" t="s">
        <v>8</v>
      </c>
      <c r="C18" s="21">
        <v>655.5</v>
      </c>
      <c r="D18" s="21"/>
      <c r="E18" s="21">
        <f>IF(C18&gt;0,E17+C18,IF(D18&gt;0,E17-D18,0))</f>
        <v>1880.5</v>
      </c>
      <c r="F18" s="18" t="str">
        <f>IF(E18&gt;0,"Dr",IF(E18&lt;0,"Cr"," "))</f>
        <v>Dr</v>
      </c>
      <c r="G18" s="23">
        <v>1</v>
      </c>
    </row>
    <row r="19" spans="1:7" ht="14" x14ac:dyDescent="0.3">
      <c r="A19" s="22">
        <v>45726</v>
      </c>
      <c r="B19" s="20" t="s">
        <v>8</v>
      </c>
      <c r="C19" s="21"/>
      <c r="D19" s="21">
        <v>4.75</v>
      </c>
      <c r="E19" s="21">
        <f>IF(C19&gt;0,E18+C19,IF(D19&gt;0,E18-D19,0))</f>
        <v>1875.75</v>
      </c>
      <c r="F19" s="18" t="str">
        <f>IF(E19&gt;0,"Dr",IF(E19&lt;0,"Cr"," "))</f>
        <v>Dr</v>
      </c>
      <c r="G19" s="23">
        <v>1</v>
      </c>
    </row>
    <row r="20" spans="1:7" ht="14" x14ac:dyDescent="0.3">
      <c r="A20" s="22">
        <v>45728</v>
      </c>
      <c r="B20" s="20" t="s">
        <v>15</v>
      </c>
      <c r="C20" s="21">
        <v>66</v>
      </c>
      <c r="D20" s="21"/>
      <c r="E20" s="21">
        <f>IF(C20&gt;0,E19+C20,IF(D20&gt;0,E19-D20,0))</f>
        <v>1941.75</v>
      </c>
      <c r="F20" s="18" t="str">
        <f>IF(E20&gt;0,"Dr",IF(E20&lt;0,"Cr"," "))</f>
        <v>Dr</v>
      </c>
      <c r="G20" s="23">
        <v>1</v>
      </c>
    </row>
    <row r="21" spans="1:7" ht="14" x14ac:dyDescent="0.3">
      <c r="A21" s="22"/>
      <c r="B21" s="20"/>
      <c r="C21" s="21"/>
      <c r="D21" s="21"/>
      <c r="E21" s="21">
        <f>IF(C21&gt;0,#REF!+C21,IF(D21&gt;0,#REF!-D21,0))</f>
        <v>0</v>
      </c>
      <c r="F21" s="18"/>
    </row>
    <row r="22" spans="1:7" ht="14" x14ac:dyDescent="0.3">
      <c r="A22" s="20" t="s">
        <v>16</v>
      </c>
      <c r="B22" s="20"/>
      <c r="C22" s="21"/>
      <c r="D22" s="21"/>
      <c r="E22" s="21"/>
      <c r="F22" s="18"/>
    </row>
    <row r="23" spans="1:7" ht="14" x14ac:dyDescent="0.3">
      <c r="A23" s="22">
        <v>46082</v>
      </c>
      <c r="B23" s="20" t="s">
        <v>7</v>
      </c>
      <c r="C23" s="21"/>
      <c r="D23" s="21"/>
      <c r="E23" s="21">
        <v>5450</v>
      </c>
      <c r="F23" s="18" t="s">
        <v>3</v>
      </c>
      <c r="G23" s="23">
        <v>0</v>
      </c>
    </row>
    <row r="24" spans="1:7" ht="14" x14ac:dyDescent="0.3">
      <c r="A24" s="22">
        <v>45727</v>
      </c>
      <c r="B24" s="20" t="s">
        <v>17</v>
      </c>
      <c r="C24" s="21">
        <v>500</v>
      </c>
      <c r="D24" s="21"/>
      <c r="E24" s="21">
        <f t="shared" ref="E24:E27" si="0">IF(C24&gt;0,E23+C24,IF(D24&gt;0,E23-D24,0))</f>
        <v>5950</v>
      </c>
      <c r="F24" s="18" t="str">
        <f>IF(E24&gt;0,"Dr",IF(E24&lt;0,"Cr"," "))</f>
        <v>Dr</v>
      </c>
      <c r="G24" s="23">
        <v>1</v>
      </c>
    </row>
    <row r="25" spans="1:7" ht="14" x14ac:dyDescent="0.3">
      <c r="A25" s="22">
        <v>45728</v>
      </c>
      <c r="B25" s="20" t="s">
        <v>18</v>
      </c>
      <c r="C25" s="21"/>
      <c r="D25" s="21">
        <v>396</v>
      </c>
      <c r="E25" s="21">
        <f t="shared" si="0"/>
        <v>5554</v>
      </c>
      <c r="F25" s="18" t="str">
        <f>IF(E25&gt;0,"Dr",IF(E25&lt;0,"Cr"," "))</f>
        <v>Dr</v>
      </c>
      <c r="G25" s="23">
        <v>1</v>
      </c>
    </row>
    <row r="26" spans="1:7" ht="14" x14ac:dyDescent="0.3">
      <c r="A26" s="22">
        <v>45734</v>
      </c>
      <c r="B26" s="20" t="s">
        <v>19</v>
      </c>
      <c r="C26" s="21">
        <v>168</v>
      </c>
      <c r="D26" s="21"/>
      <c r="E26" s="21">
        <f t="shared" si="0"/>
        <v>5722</v>
      </c>
      <c r="F26" s="18" t="str">
        <f>IF(E26&gt;0,"Dr",IF(E26&lt;0,"Cr"," "))</f>
        <v>Dr</v>
      </c>
      <c r="G26" s="23">
        <v>1</v>
      </c>
    </row>
    <row r="27" spans="1:7" ht="14" x14ac:dyDescent="0.3">
      <c r="A27" s="22"/>
      <c r="B27" s="20"/>
      <c r="C27" s="21"/>
      <c r="D27" s="21"/>
      <c r="E27" s="21">
        <f t="shared" si="0"/>
        <v>0</v>
      </c>
      <c r="F27" s="18"/>
    </row>
    <row r="28" spans="1:7" ht="14" x14ac:dyDescent="0.3">
      <c r="A28" s="20" t="s">
        <v>20</v>
      </c>
      <c r="B28" s="20"/>
      <c r="C28" s="21"/>
      <c r="D28" s="21"/>
      <c r="E28" s="21"/>
      <c r="F28" s="18"/>
    </row>
    <row r="29" spans="1:7" ht="14" x14ac:dyDescent="0.3">
      <c r="A29" s="22">
        <v>46082</v>
      </c>
      <c r="B29" s="20" t="s">
        <v>7</v>
      </c>
      <c r="C29" s="21"/>
      <c r="D29" s="21"/>
      <c r="E29" s="21">
        <v>120</v>
      </c>
      <c r="F29" s="18" t="s">
        <v>4</v>
      </c>
      <c r="G29" s="23">
        <v>0</v>
      </c>
    </row>
    <row r="30" spans="1:7" ht="14" x14ac:dyDescent="0.3">
      <c r="A30" s="22">
        <v>45726</v>
      </c>
      <c r="B30" s="20" t="s">
        <v>8</v>
      </c>
      <c r="C30" s="21"/>
      <c r="D30" s="21">
        <v>23.75</v>
      </c>
      <c r="E30" s="21">
        <f>IF(C30&gt;0,E29-C30,IF(D30&gt;0,E29+D30,0))</f>
        <v>143.75</v>
      </c>
      <c r="F30" s="18" t="str">
        <f>IF(E30&gt;0,"Cr",IF(E30&lt;0,"Dr"," "))</f>
        <v>Cr</v>
      </c>
      <c r="G30" s="23">
        <v>1</v>
      </c>
    </row>
    <row r="31" spans="1:7" ht="13.5" customHeight="1" x14ac:dyDescent="0.3">
      <c r="A31" s="20"/>
      <c r="B31" s="20"/>
      <c r="C31" s="21"/>
      <c r="D31" s="21"/>
      <c r="E31" s="21"/>
      <c r="F31" s="18"/>
    </row>
    <row r="32" spans="1:7" ht="14" x14ac:dyDescent="0.3">
      <c r="A32" s="20" t="s">
        <v>21</v>
      </c>
      <c r="B32" s="20"/>
      <c r="C32" s="21"/>
      <c r="D32" s="21"/>
      <c r="E32" s="21"/>
      <c r="F32" s="18"/>
    </row>
    <row r="33" spans="1:12" ht="14" x14ac:dyDescent="0.3">
      <c r="A33" s="22">
        <v>46082</v>
      </c>
      <c r="B33" s="20" t="s">
        <v>7</v>
      </c>
      <c r="C33" s="21"/>
      <c r="D33" s="21"/>
      <c r="E33" s="21">
        <v>135</v>
      </c>
      <c r="F33" s="18" t="s">
        <v>3</v>
      </c>
      <c r="G33" s="23">
        <v>0</v>
      </c>
    </row>
    <row r="34" spans="1:12" ht="13.5" customHeight="1" x14ac:dyDescent="0.3">
      <c r="A34" s="20"/>
      <c r="B34" s="20"/>
      <c r="C34" s="21"/>
      <c r="D34" s="21"/>
      <c r="E34" s="21"/>
      <c r="F34" s="18"/>
    </row>
    <row r="35" spans="1:12" ht="14" x14ac:dyDescent="0.3">
      <c r="A35" s="20" t="s">
        <v>22</v>
      </c>
      <c r="B35" s="20"/>
      <c r="C35" s="21"/>
      <c r="D35" s="21"/>
      <c r="E35" s="21"/>
      <c r="F35" s="18"/>
    </row>
    <row r="36" spans="1:12" ht="14" x14ac:dyDescent="0.3">
      <c r="A36" s="22">
        <v>46082</v>
      </c>
      <c r="B36" s="20" t="s">
        <v>7</v>
      </c>
      <c r="C36" s="21"/>
      <c r="D36" s="21"/>
      <c r="E36" s="21">
        <v>5300</v>
      </c>
      <c r="F36" s="18" t="s">
        <v>4</v>
      </c>
      <c r="G36" s="23">
        <v>0</v>
      </c>
    </row>
    <row r="37" spans="1:12" ht="14" x14ac:dyDescent="0.3">
      <c r="A37" s="22">
        <v>45721</v>
      </c>
      <c r="B37" s="20" t="s">
        <v>23</v>
      </c>
      <c r="C37" s="21"/>
      <c r="D37" s="21">
        <v>3933</v>
      </c>
      <c r="E37" s="21">
        <f>IF(C37&gt;0,E36-C37,IF(D37&gt;0,E36+D37,0))</f>
        <v>9233</v>
      </c>
      <c r="F37" s="18" t="str">
        <f>IF(E37&gt;0,"Cr",IF(E37&lt;0,"Dr"," "))</f>
        <v>Cr</v>
      </c>
      <c r="G37" s="23">
        <v>1</v>
      </c>
    </row>
    <row r="38" spans="1:12" ht="14" x14ac:dyDescent="0.3">
      <c r="A38" s="22">
        <v>45726</v>
      </c>
      <c r="B38" s="20" t="s">
        <v>24</v>
      </c>
      <c r="C38" s="21">
        <v>28.5</v>
      </c>
      <c r="D38" s="21"/>
      <c r="E38" s="21">
        <f>IF(C38&gt;0,E37-C38,IF(D38&gt;0,E37+D38,0))</f>
        <v>9204.5</v>
      </c>
      <c r="F38" s="18" t="str">
        <f>IF(E38&gt;0,"Cr",IF(E38&lt;0,"Dr"," "))</f>
        <v>Cr</v>
      </c>
      <c r="G38" s="23">
        <v>1</v>
      </c>
    </row>
    <row r="39" spans="1:12" ht="13.5" customHeight="1" x14ac:dyDescent="0.3">
      <c r="A39" s="22"/>
      <c r="B39" s="20"/>
      <c r="C39" s="21"/>
      <c r="D39" s="21"/>
      <c r="E39" s="21">
        <f>IF(C39&gt;0,E38-C39,IF(D39&gt;0,E38+D39,0))</f>
        <v>0</v>
      </c>
      <c r="F39" s="18"/>
    </row>
    <row r="40" spans="1:12" ht="14" x14ac:dyDescent="0.3">
      <c r="A40" s="22" t="s">
        <v>25</v>
      </c>
      <c r="B40" s="20"/>
      <c r="C40" s="21"/>
      <c r="D40" s="21"/>
      <c r="E40" s="21">
        <f>IF(C40&gt;0,#REF!+C40,IF(D40&gt;0,#REF!+D40,0))</f>
        <v>0</v>
      </c>
      <c r="F40" s="18"/>
    </row>
    <row r="41" spans="1:12" ht="14" x14ac:dyDescent="0.3">
      <c r="A41" s="22">
        <v>46082</v>
      </c>
      <c r="B41" s="20" t="s">
        <v>7</v>
      </c>
      <c r="C41" s="21"/>
      <c r="D41" s="21"/>
      <c r="E41" s="21">
        <v>600</v>
      </c>
      <c r="F41" s="18" t="s">
        <v>3</v>
      </c>
      <c r="G41" s="23">
        <v>0</v>
      </c>
    </row>
    <row r="42" spans="1:12" s="17" customFormat="1" ht="16.5" customHeight="1" x14ac:dyDescent="0.3">
      <c r="A42" s="22">
        <v>45727</v>
      </c>
      <c r="B42" s="20" t="s">
        <v>15</v>
      </c>
      <c r="C42" s="21"/>
      <c r="D42" s="21">
        <v>500</v>
      </c>
      <c r="E42" s="21">
        <f>IF(C42&gt;0,E41+C42,IF(D42&gt;0,E41-D42,0))</f>
        <v>100</v>
      </c>
      <c r="F42" s="18" t="str">
        <f>IF(E42&gt;0,"Dr",IF(E42&lt;0,"Cr"," "))</f>
        <v>Dr</v>
      </c>
      <c r="G42" s="23">
        <v>1</v>
      </c>
    </row>
    <row r="43" spans="1:12" s="17" customFormat="1" ht="14.15" customHeight="1" x14ac:dyDescent="0.25">
      <c r="A43" s="22"/>
      <c r="B43" s="20"/>
      <c r="C43" s="21"/>
      <c r="D43" s="21"/>
      <c r="E43" s="21">
        <f>IF(C43&gt;0,E42+C43,IF(D43&gt;0,E42-D43,0))</f>
        <v>0</v>
      </c>
      <c r="G43" s="23"/>
    </row>
    <row r="44" spans="1:12" s="17" customFormat="1" ht="14.15" customHeight="1" x14ac:dyDescent="0.3">
      <c r="A44" s="20" t="s">
        <v>26</v>
      </c>
      <c r="B44" s="20"/>
      <c r="C44" s="21"/>
      <c r="D44" s="21"/>
      <c r="E44" s="21"/>
      <c r="G44" s="23"/>
      <c r="L44" s="18"/>
    </row>
    <row r="45" spans="1:12" s="17" customFormat="1" ht="14.15" customHeight="1" x14ac:dyDescent="0.3">
      <c r="A45" s="22">
        <v>45728</v>
      </c>
      <c r="B45" s="20" t="s">
        <v>15</v>
      </c>
      <c r="C45" s="21">
        <v>330</v>
      </c>
      <c r="D45" s="21"/>
      <c r="E45" s="21">
        <f>C45</f>
        <v>330</v>
      </c>
      <c r="F45" s="18" t="s">
        <v>3</v>
      </c>
      <c r="G45" s="23">
        <v>1</v>
      </c>
    </row>
    <row r="46" spans="1:12" s="17" customFormat="1" ht="14.15" customHeight="1" x14ac:dyDescent="0.25">
      <c r="A46" s="20"/>
      <c r="B46" s="20"/>
      <c r="C46" s="21"/>
      <c r="D46" s="21"/>
      <c r="E46" s="21"/>
      <c r="G46" s="23"/>
    </row>
    <row r="47" spans="1:12" s="17" customFormat="1" ht="14.15" customHeight="1" x14ac:dyDescent="0.25">
      <c r="A47" s="20" t="s">
        <v>27</v>
      </c>
      <c r="B47" s="20"/>
      <c r="C47" s="21"/>
      <c r="D47" s="21"/>
      <c r="E47" s="21"/>
      <c r="G47" s="23"/>
    </row>
    <row r="48" spans="1:12" s="17" customFormat="1" ht="14.15" customHeight="1" x14ac:dyDescent="0.3">
      <c r="A48" s="22">
        <v>45734</v>
      </c>
      <c r="B48" s="20" t="s">
        <v>19</v>
      </c>
      <c r="C48" s="21">
        <v>312</v>
      </c>
      <c r="D48" s="21"/>
      <c r="E48" s="21">
        <f>IF(C48&gt;0,E47+C48,IF(D48&gt;0,E47-D48,0))</f>
        <v>312</v>
      </c>
      <c r="F48" s="18" t="s">
        <v>3</v>
      </c>
      <c r="G48" s="23">
        <v>1</v>
      </c>
    </row>
    <row r="49" spans="1:7" s="17" customFormat="1" ht="16.5" customHeight="1" x14ac:dyDescent="0.25">
      <c r="A49" s="20"/>
      <c r="B49" s="20"/>
      <c r="C49" s="21"/>
      <c r="D49" s="21"/>
      <c r="E49" s="21"/>
      <c r="G49" s="23"/>
    </row>
    <row r="50" spans="1:7" s="17" customFormat="1" ht="16.5" customHeight="1" x14ac:dyDescent="0.25">
      <c r="A50" s="20"/>
      <c r="B50" s="20"/>
      <c r="C50" s="21"/>
      <c r="D50" s="21"/>
      <c r="E50" s="21"/>
      <c r="G50" s="23"/>
    </row>
    <row r="51" spans="1:7" s="17" customFormat="1" ht="16.5" customHeight="1" x14ac:dyDescent="0.25">
      <c r="A51" s="20"/>
      <c r="B51" s="20"/>
      <c r="C51" s="21"/>
      <c r="D51" s="21"/>
      <c r="E51" s="21"/>
      <c r="G51" s="23"/>
    </row>
  </sheetData>
  <conditionalFormatting sqref="E6:E7 E10 E13:E14 E18:E21 E24:E27 E30 E37:E40">
    <cfRule type="cellIs" dxfId="8" priority="6" stopIfTrue="1" operator="equal">
      <formula>0</formula>
    </cfRule>
  </conditionalFormatting>
  <conditionalFormatting sqref="E42:E43">
    <cfRule type="cellIs" dxfId="7" priority="2" stopIfTrue="1" operator="equal">
      <formula>0</formula>
    </cfRule>
  </conditionalFormatting>
  <conditionalFormatting sqref="E48">
    <cfRule type="cellIs" dxfId="6" priority="1" stopIfTrue="1" operator="equal">
      <formula>0</formula>
    </cfRule>
  </conditionalFormatting>
  <printOptions headings="1" gridLines="1"/>
  <pageMargins left="0.70866141732283472" right="0.70866141732283472" top="0.74803149606299213" bottom="0.74803149606299213" header="0.31496062992125984" footer="0.31496062992125984"/>
  <pageSetup paperSize="9" scale="91" orientation="portrait" r:id="rId1"/>
  <headerFooter>
    <oddHeader>&amp;L&amp;16&amp;A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716C0-8591-42B0-A107-CC63B4C409F8}">
  <sheetPr>
    <tabColor rgb="FFFFC000"/>
    <pageSetUpPr fitToPage="1"/>
  </sheetPr>
  <dimension ref="A1:O84"/>
  <sheetViews>
    <sheetView workbookViewId="0"/>
  </sheetViews>
  <sheetFormatPr defaultRowHeight="14.5" x14ac:dyDescent="0.35"/>
  <cols>
    <col min="15" max="15" width="10.36328125" customWidth="1"/>
    <col min="16" max="16" width="8.7265625" customWidth="1"/>
  </cols>
  <sheetData>
    <row r="1" spans="1:2" x14ac:dyDescent="0.35">
      <c r="A1" s="56" t="s">
        <v>28</v>
      </c>
    </row>
    <row r="2" spans="1:2" ht="4" customHeight="1" x14ac:dyDescent="0.35">
      <c r="A2" s="56"/>
    </row>
    <row r="3" spans="1:2" x14ac:dyDescent="0.35">
      <c r="A3" s="57" t="s">
        <v>29</v>
      </c>
    </row>
    <row r="4" spans="1:2" ht="14.15" customHeight="1" x14ac:dyDescent="0.35">
      <c r="A4" s="57"/>
    </row>
    <row r="5" spans="1:2" x14ac:dyDescent="0.35">
      <c r="A5" s="88" t="s">
        <v>30</v>
      </c>
    </row>
    <row r="6" spans="1:2" ht="14.15" customHeight="1" x14ac:dyDescent="0.35">
      <c r="A6" s="57"/>
    </row>
    <row r="7" spans="1:2" x14ac:dyDescent="0.35">
      <c r="A7" s="57" t="s">
        <v>31</v>
      </c>
    </row>
    <row r="8" spans="1:2" x14ac:dyDescent="0.35">
      <c r="A8" s="88" t="s">
        <v>32</v>
      </c>
    </row>
    <row r="9" spans="1:2" ht="14.15" customHeight="1" x14ac:dyDescent="0.35">
      <c r="A9" s="57"/>
    </row>
    <row r="10" spans="1:2" x14ac:dyDescent="0.35">
      <c r="A10" s="57" t="s">
        <v>33</v>
      </c>
    </row>
    <row r="11" spans="1:2" x14ac:dyDescent="0.35">
      <c r="A11" s="57"/>
      <c r="B11" s="58" t="s">
        <v>34</v>
      </c>
    </row>
    <row r="12" spans="1:2" x14ac:dyDescent="0.35">
      <c r="A12" s="57"/>
      <c r="B12" s="58" t="s">
        <v>35</v>
      </c>
    </row>
    <row r="13" spans="1:2" ht="10" customHeight="1" x14ac:dyDescent="0.35">
      <c r="A13" s="57"/>
      <c r="B13" s="58"/>
    </row>
    <row r="14" spans="1:2" x14ac:dyDescent="0.35">
      <c r="A14" s="57"/>
      <c r="B14" s="59" t="s">
        <v>193</v>
      </c>
    </row>
    <row r="15" spans="1:2" x14ac:dyDescent="0.35">
      <c r="A15" s="57"/>
      <c r="B15" s="60" t="s">
        <v>194</v>
      </c>
    </row>
    <row r="16" spans="1:2" x14ac:dyDescent="0.35">
      <c r="A16" s="57"/>
      <c r="B16" s="60" t="s">
        <v>36</v>
      </c>
    </row>
    <row r="17" spans="1:2" ht="10" customHeight="1" x14ac:dyDescent="0.35">
      <c r="A17" s="57"/>
      <c r="B17" s="60"/>
    </row>
    <row r="18" spans="1:2" x14ac:dyDescent="0.35">
      <c r="A18" s="57"/>
      <c r="B18" s="59" t="s">
        <v>195</v>
      </c>
    </row>
    <row r="19" spans="1:2" x14ac:dyDescent="0.35">
      <c r="A19" s="57"/>
      <c r="B19" s="60" t="s">
        <v>196</v>
      </c>
    </row>
    <row r="20" spans="1:2" x14ac:dyDescent="0.35">
      <c r="A20" s="57"/>
      <c r="B20" s="60"/>
    </row>
    <row r="21" spans="1:2" x14ac:dyDescent="0.35">
      <c r="A21" s="57" t="s">
        <v>37</v>
      </c>
    </row>
    <row r="22" spans="1:2" x14ac:dyDescent="0.35">
      <c r="A22" s="57" t="s">
        <v>38</v>
      </c>
    </row>
    <row r="23" spans="1:2" x14ac:dyDescent="0.35">
      <c r="A23" s="57" t="s">
        <v>39</v>
      </c>
    </row>
    <row r="24" spans="1:2" ht="14.15" customHeight="1" x14ac:dyDescent="0.35">
      <c r="A24" s="57"/>
    </row>
    <row r="25" spans="1:2" x14ac:dyDescent="0.35">
      <c r="A25" s="57" t="s">
        <v>40</v>
      </c>
    </row>
    <row r="26" spans="1:2" x14ac:dyDescent="0.35">
      <c r="A26" s="57" t="s">
        <v>197</v>
      </c>
    </row>
    <row r="27" spans="1:2" x14ac:dyDescent="0.35">
      <c r="A27" s="61"/>
    </row>
    <row r="28" spans="1:2" x14ac:dyDescent="0.35">
      <c r="A28" s="88" t="s">
        <v>200</v>
      </c>
    </row>
    <row r="29" spans="1:2" x14ac:dyDescent="0.35">
      <c r="A29" s="57" t="s">
        <v>201</v>
      </c>
    </row>
    <row r="30" spans="1:2" x14ac:dyDescent="0.35">
      <c r="A30" s="57"/>
    </row>
    <row r="31" spans="1:2" x14ac:dyDescent="0.35">
      <c r="A31" s="57" t="s">
        <v>41</v>
      </c>
    </row>
    <row r="32" spans="1:2" x14ac:dyDescent="0.35">
      <c r="A32" s="57"/>
    </row>
    <row r="33" spans="1:15" x14ac:dyDescent="0.35">
      <c r="A33" s="88" t="s">
        <v>198</v>
      </c>
    </row>
    <row r="34" spans="1:15" ht="10" customHeight="1" x14ac:dyDescent="0.35">
      <c r="A34" s="57"/>
    </row>
    <row r="35" spans="1:15" x14ac:dyDescent="0.35">
      <c r="A35" s="57" t="s">
        <v>42</v>
      </c>
    </row>
    <row r="36" spans="1:15" x14ac:dyDescent="0.35">
      <c r="A36" s="57" t="s">
        <v>43</v>
      </c>
    </row>
    <row r="37" spans="1:15" x14ac:dyDescent="0.35">
      <c r="A37" s="57"/>
    </row>
    <row r="38" spans="1:15" x14ac:dyDescent="0.35">
      <c r="A38" s="57" t="s">
        <v>199</v>
      </c>
    </row>
    <row r="39" spans="1:15" x14ac:dyDescent="0.35">
      <c r="A39" s="57"/>
    </row>
    <row r="40" spans="1:15" x14ac:dyDescent="0.35">
      <c r="A40" s="56" t="s">
        <v>44</v>
      </c>
    </row>
    <row r="41" spans="1:15" ht="5.15" customHeight="1" x14ac:dyDescent="0.35">
      <c r="A41" s="60"/>
    </row>
    <row r="42" spans="1:15" x14ac:dyDescent="0.35">
      <c r="A42" s="60" t="s">
        <v>45</v>
      </c>
    </row>
    <row r="43" spans="1:15" ht="5.15" customHeight="1" x14ac:dyDescent="0.35">
      <c r="A43" s="60"/>
    </row>
    <row r="44" spans="1:15" ht="18.649999999999999" customHeight="1" x14ac:dyDescent="0.35">
      <c r="A44" s="72">
        <v>46086</v>
      </c>
      <c r="B44" s="102" t="s">
        <v>202</v>
      </c>
      <c r="C44" s="102"/>
      <c r="D44" s="102"/>
      <c r="E44" s="102"/>
      <c r="F44" s="102"/>
      <c r="G44" s="102"/>
      <c r="H44" s="102"/>
      <c r="I44" s="102"/>
      <c r="J44" s="102"/>
      <c r="K44" s="102"/>
      <c r="L44" s="102"/>
      <c r="M44" s="102"/>
      <c r="N44" s="102"/>
      <c r="O44" s="102"/>
    </row>
    <row r="45" spans="1:15" ht="14.5" customHeight="1" x14ac:dyDescent="0.35">
      <c r="A45" s="62">
        <v>46091</v>
      </c>
      <c r="B45" s="111" t="s">
        <v>46</v>
      </c>
      <c r="C45" s="111"/>
      <c r="D45" s="111"/>
      <c r="E45" s="111"/>
      <c r="F45" s="111"/>
      <c r="G45" s="111"/>
      <c r="H45" s="111"/>
      <c r="I45" s="111"/>
      <c r="J45" s="111"/>
      <c r="K45" s="111"/>
      <c r="L45" s="111"/>
      <c r="M45" s="111"/>
      <c r="N45" s="111"/>
      <c r="O45" s="112"/>
    </row>
    <row r="46" spans="1:15" ht="7" customHeight="1" x14ac:dyDescent="0.35">
      <c r="A46" s="65"/>
      <c r="B46" s="74"/>
      <c r="O46" s="75"/>
    </row>
    <row r="47" spans="1:15" ht="14.5" customHeight="1" x14ac:dyDescent="0.35">
      <c r="A47" s="65"/>
      <c r="B47" s="77" t="s">
        <v>47</v>
      </c>
      <c r="O47" s="75"/>
    </row>
    <row r="48" spans="1:15" ht="5.15" customHeight="1" x14ac:dyDescent="0.35">
      <c r="A48" s="65"/>
      <c r="B48" s="77"/>
      <c r="O48" s="75"/>
    </row>
    <row r="49" spans="1:15" ht="14.5" customHeight="1" x14ac:dyDescent="0.35">
      <c r="A49" s="65"/>
      <c r="B49" s="77" t="s">
        <v>48</v>
      </c>
      <c r="O49" s="75"/>
    </row>
    <row r="50" spans="1:15" ht="14.5" customHeight="1" x14ac:dyDescent="0.35">
      <c r="A50" s="65"/>
      <c r="B50" s="77" t="s">
        <v>49</v>
      </c>
      <c r="O50" s="75"/>
    </row>
    <row r="51" spans="1:15" ht="7" customHeight="1" x14ac:dyDescent="0.35">
      <c r="A51" s="65"/>
      <c r="B51" s="70"/>
      <c r="O51" s="75"/>
    </row>
    <row r="52" spans="1:15" ht="14.5" customHeight="1" x14ac:dyDescent="0.35">
      <c r="A52" s="65"/>
      <c r="B52" s="77" t="s">
        <v>50</v>
      </c>
      <c r="O52" s="75"/>
    </row>
    <row r="53" spans="1:15" ht="14.5" customHeight="1" x14ac:dyDescent="0.35">
      <c r="A53" s="65"/>
      <c r="B53" s="70" t="s">
        <v>51</v>
      </c>
      <c r="O53" s="75"/>
    </row>
    <row r="54" spans="1:15" ht="14.5" customHeight="1" x14ac:dyDescent="0.35">
      <c r="A54" s="65"/>
      <c r="B54" s="70" t="s">
        <v>52</v>
      </c>
      <c r="O54" s="75"/>
    </row>
    <row r="55" spans="1:15" ht="14.5" customHeight="1" x14ac:dyDescent="0.35">
      <c r="A55" s="65"/>
      <c r="B55" s="60" t="s">
        <v>53</v>
      </c>
      <c r="O55" s="75"/>
    </row>
    <row r="56" spans="1:15" ht="7" customHeight="1" x14ac:dyDescent="0.35">
      <c r="A56" s="65"/>
      <c r="B56" s="60"/>
      <c r="O56" s="75"/>
    </row>
    <row r="57" spans="1:15" ht="14.5" customHeight="1" x14ac:dyDescent="0.35">
      <c r="A57" s="65"/>
      <c r="B57" s="59" t="s">
        <v>54</v>
      </c>
      <c r="O57" s="75"/>
    </row>
    <row r="58" spans="1:15" ht="14.5" customHeight="1" x14ac:dyDescent="0.35">
      <c r="A58" s="65"/>
      <c r="B58" s="59" t="s">
        <v>203</v>
      </c>
      <c r="O58" s="75"/>
    </row>
    <row r="59" spans="1:15" ht="6" customHeight="1" x14ac:dyDescent="0.35">
      <c r="A59" s="82"/>
      <c r="B59" s="103"/>
      <c r="C59" s="104"/>
      <c r="D59" s="104"/>
      <c r="E59" s="104"/>
      <c r="F59" s="104"/>
      <c r="G59" s="104"/>
      <c r="H59" s="104"/>
      <c r="I59" s="104"/>
      <c r="J59" s="104"/>
      <c r="K59" s="104"/>
      <c r="L59" s="104"/>
      <c r="M59" s="104"/>
      <c r="N59" s="104"/>
      <c r="O59" s="105"/>
    </row>
    <row r="60" spans="1:15" ht="18.649999999999999" customHeight="1" x14ac:dyDescent="0.35">
      <c r="A60" s="83">
        <v>45727</v>
      </c>
      <c r="B60" s="102" t="s">
        <v>55</v>
      </c>
      <c r="C60" s="102"/>
      <c r="D60" s="102"/>
      <c r="E60" s="102"/>
      <c r="F60" s="102"/>
      <c r="G60" s="102"/>
      <c r="H60" s="102"/>
      <c r="I60" s="102"/>
      <c r="J60" s="102"/>
      <c r="K60" s="102"/>
      <c r="L60" s="102"/>
      <c r="M60" s="102"/>
      <c r="N60" s="102"/>
      <c r="O60" s="102"/>
    </row>
    <row r="61" spans="1:15" x14ac:dyDescent="0.35">
      <c r="A61" s="65">
        <v>46093</v>
      </c>
      <c r="B61" s="106" t="s">
        <v>204</v>
      </c>
      <c r="C61" s="107"/>
      <c r="D61" s="107"/>
      <c r="E61" s="107"/>
      <c r="F61" s="107"/>
      <c r="G61" s="107"/>
      <c r="H61" s="108"/>
      <c r="I61" s="107"/>
      <c r="J61" s="107"/>
      <c r="K61" s="107"/>
      <c r="L61" s="107"/>
      <c r="M61" s="107"/>
      <c r="N61" s="107"/>
      <c r="O61" s="109"/>
    </row>
    <row r="62" spans="1:15" ht="7" customHeight="1" x14ac:dyDescent="0.35">
      <c r="A62" s="66"/>
      <c r="B62" s="67"/>
      <c r="C62" s="68"/>
      <c r="D62" s="68"/>
      <c r="E62" s="68"/>
      <c r="F62" s="68"/>
      <c r="G62" s="68"/>
      <c r="H62" s="68"/>
      <c r="I62" s="68"/>
      <c r="J62" s="68"/>
      <c r="K62" s="68"/>
      <c r="L62" s="68"/>
      <c r="M62" s="68"/>
      <c r="N62" s="68"/>
      <c r="O62" s="69"/>
    </row>
    <row r="63" spans="1:15" x14ac:dyDescent="0.35">
      <c r="A63" s="66"/>
      <c r="B63" s="99" t="s">
        <v>56</v>
      </c>
      <c r="C63" s="100"/>
      <c r="D63" s="100"/>
      <c r="E63" s="100"/>
      <c r="F63" s="100"/>
      <c r="G63" s="100"/>
      <c r="H63" s="100"/>
      <c r="I63" s="100"/>
      <c r="J63" s="100"/>
      <c r="K63" s="100"/>
      <c r="L63" s="100"/>
      <c r="M63" s="100"/>
      <c r="N63" s="100"/>
      <c r="O63" s="101"/>
    </row>
    <row r="64" spans="1:15" x14ac:dyDescent="0.35">
      <c r="A64" s="66"/>
      <c r="B64" s="99" t="s">
        <v>57</v>
      </c>
      <c r="C64" s="100"/>
      <c r="D64" s="100"/>
      <c r="E64" s="100"/>
      <c r="F64" s="100"/>
      <c r="G64" s="100"/>
      <c r="H64" s="100"/>
      <c r="I64" s="100"/>
      <c r="J64" s="100"/>
      <c r="K64" s="100"/>
      <c r="L64" s="100"/>
      <c r="M64" s="100"/>
      <c r="N64" s="100"/>
      <c r="O64" s="101"/>
    </row>
    <row r="65" spans="1:15" ht="7" customHeight="1" x14ac:dyDescent="0.35">
      <c r="A65" s="66"/>
      <c r="B65" s="67"/>
      <c r="C65" s="68"/>
      <c r="D65" s="68"/>
      <c r="E65" s="68"/>
      <c r="F65" s="68"/>
      <c r="G65" s="68"/>
      <c r="H65" s="68"/>
      <c r="I65" s="68"/>
      <c r="J65" s="68"/>
      <c r="K65" s="68"/>
      <c r="L65" s="68"/>
      <c r="M65" s="68"/>
      <c r="N65" s="68"/>
      <c r="O65" s="69"/>
    </row>
    <row r="66" spans="1:15" x14ac:dyDescent="0.35">
      <c r="A66" s="65"/>
      <c r="B66" s="70" t="s">
        <v>58</v>
      </c>
      <c r="C66" s="64"/>
      <c r="D66" s="64"/>
      <c r="E66" s="64"/>
      <c r="F66" s="64"/>
      <c r="G66" s="64"/>
      <c r="H66" s="64"/>
      <c r="I66" s="64"/>
      <c r="J66" s="64"/>
      <c r="K66" s="64"/>
      <c r="L66" s="64"/>
      <c r="M66" s="64"/>
      <c r="N66" s="64"/>
      <c r="O66" s="71"/>
    </row>
    <row r="67" spans="1:15" ht="7" customHeight="1" x14ac:dyDescent="0.35">
      <c r="A67" s="65"/>
      <c r="B67" s="70"/>
      <c r="C67" s="64"/>
      <c r="D67" s="64"/>
      <c r="E67" s="64"/>
      <c r="F67" s="64"/>
      <c r="G67" s="64"/>
      <c r="H67" s="64"/>
      <c r="I67" s="64"/>
      <c r="J67" s="64"/>
      <c r="K67" s="64"/>
      <c r="L67" s="64"/>
      <c r="M67" s="64"/>
      <c r="N67" s="64"/>
      <c r="O67" s="71"/>
    </row>
    <row r="68" spans="1:15" x14ac:dyDescent="0.35">
      <c r="A68" s="65"/>
      <c r="B68" s="70" t="s">
        <v>59</v>
      </c>
      <c r="C68" s="64"/>
      <c r="D68" s="64"/>
      <c r="E68" s="64"/>
      <c r="F68" s="64" t="s">
        <v>60</v>
      </c>
      <c r="G68" s="64"/>
      <c r="H68" s="64" t="s">
        <v>61</v>
      </c>
      <c r="I68" s="64"/>
      <c r="J68" s="64"/>
      <c r="K68" s="64"/>
      <c r="L68" s="64"/>
      <c r="M68" s="64"/>
      <c r="N68" s="64"/>
      <c r="O68" s="71"/>
    </row>
    <row r="69" spans="1:15" x14ac:dyDescent="0.35">
      <c r="A69" s="65"/>
      <c r="B69" s="70"/>
      <c r="C69" s="64"/>
      <c r="D69" s="64"/>
      <c r="E69" s="64"/>
      <c r="F69" s="64" t="s">
        <v>62</v>
      </c>
      <c r="G69" s="64"/>
      <c r="H69" s="64" t="s">
        <v>63</v>
      </c>
      <c r="I69" s="64"/>
      <c r="J69" s="64"/>
      <c r="K69" s="64"/>
      <c r="L69" s="64"/>
      <c r="M69" s="64"/>
      <c r="N69" s="64"/>
      <c r="O69" s="71"/>
    </row>
    <row r="70" spans="1:15" x14ac:dyDescent="0.35">
      <c r="A70" s="66"/>
      <c r="B70" s="67"/>
      <c r="C70" s="68"/>
      <c r="D70" s="68"/>
      <c r="E70" s="68"/>
      <c r="F70" s="64" t="s">
        <v>64</v>
      </c>
      <c r="G70" s="64"/>
      <c r="H70" s="64" t="s">
        <v>65</v>
      </c>
      <c r="I70" s="64"/>
      <c r="J70" s="64"/>
      <c r="K70" s="68"/>
      <c r="L70" s="68"/>
      <c r="M70" s="68"/>
      <c r="N70" s="68"/>
      <c r="O70" s="69"/>
    </row>
    <row r="71" spans="1:15" ht="6.65" customHeight="1" x14ac:dyDescent="0.35">
      <c r="A71" s="66"/>
      <c r="B71" s="67"/>
      <c r="C71" s="68"/>
      <c r="D71" s="68"/>
      <c r="E71" s="68"/>
      <c r="F71" s="64"/>
      <c r="G71" s="68"/>
      <c r="H71" s="68"/>
      <c r="I71" s="68"/>
      <c r="J71" s="68"/>
      <c r="K71" s="68"/>
      <c r="L71" s="68"/>
      <c r="M71" s="68"/>
      <c r="N71" s="68"/>
      <c r="O71" s="69"/>
    </row>
    <row r="72" spans="1:15" x14ac:dyDescent="0.35">
      <c r="A72" s="66"/>
      <c r="B72" s="67"/>
      <c r="C72" s="68"/>
      <c r="D72" s="68"/>
      <c r="E72" s="68"/>
      <c r="F72" s="64" t="s">
        <v>60</v>
      </c>
      <c r="G72" s="68"/>
      <c r="H72" s="64" t="s">
        <v>66</v>
      </c>
      <c r="I72" s="64"/>
      <c r="J72" s="64"/>
      <c r="K72" s="68"/>
      <c r="L72" s="68"/>
      <c r="M72" s="68"/>
      <c r="N72" s="68"/>
      <c r="O72" s="69"/>
    </row>
    <row r="73" spans="1:15" x14ac:dyDescent="0.35">
      <c r="A73" s="66"/>
      <c r="B73" s="67"/>
      <c r="C73" s="68"/>
      <c r="D73" s="68"/>
      <c r="E73" s="68"/>
      <c r="F73" s="64" t="s">
        <v>62</v>
      </c>
      <c r="G73" s="68"/>
      <c r="H73" s="64" t="s">
        <v>67</v>
      </c>
      <c r="I73" s="64"/>
      <c r="J73" s="64"/>
      <c r="K73" s="68"/>
      <c r="L73" s="68"/>
      <c r="M73" s="68"/>
      <c r="N73" s="68"/>
      <c r="O73" s="69"/>
    </row>
    <row r="74" spans="1:15" x14ac:dyDescent="0.35">
      <c r="A74" s="66"/>
      <c r="B74" s="67"/>
      <c r="C74" s="68"/>
      <c r="D74" s="68"/>
      <c r="E74" s="68"/>
      <c r="F74" s="64" t="s">
        <v>64</v>
      </c>
      <c r="G74" s="68"/>
      <c r="H74" s="64" t="s">
        <v>68</v>
      </c>
      <c r="I74" s="64"/>
      <c r="J74" s="64"/>
      <c r="K74" s="68"/>
      <c r="L74" s="68"/>
      <c r="M74" s="68"/>
      <c r="N74" s="68"/>
      <c r="O74" s="69"/>
    </row>
    <row r="75" spans="1:15" ht="7" customHeight="1" x14ac:dyDescent="0.35">
      <c r="A75" s="66"/>
      <c r="B75" s="67"/>
      <c r="C75" s="68"/>
      <c r="D75" s="68"/>
      <c r="E75" s="68"/>
      <c r="F75" s="64"/>
      <c r="G75" s="68"/>
      <c r="H75" s="64"/>
      <c r="I75" s="64"/>
      <c r="J75" s="64"/>
      <c r="K75" s="68"/>
      <c r="L75" s="68"/>
      <c r="M75" s="68"/>
      <c r="N75" s="68"/>
      <c r="O75" s="69"/>
    </row>
    <row r="76" spans="1:15" x14ac:dyDescent="0.35">
      <c r="A76" s="66"/>
      <c r="B76" s="84" t="s">
        <v>205</v>
      </c>
      <c r="C76" s="68"/>
      <c r="D76" s="68"/>
      <c r="E76" s="68"/>
      <c r="F76" s="64"/>
      <c r="G76" s="68"/>
      <c r="H76" s="64"/>
      <c r="I76" s="64"/>
      <c r="J76" s="64"/>
      <c r="K76" s="68"/>
      <c r="L76" s="68"/>
      <c r="M76" s="68"/>
      <c r="N76" s="68"/>
      <c r="O76" s="69"/>
    </row>
    <row r="77" spans="1:15" ht="6" customHeight="1" x14ac:dyDescent="0.35">
      <c r="A77" s="66"/>
      <c r="B77" s="63"/>
      <c r="C77" s="68"/>
      <c r="D77" s="68"/>
      <c r="E77" s="68"/>
      <c r="F77" s="64"/>
      <c r="G77" s="68"/>
      <c r="H77" s="68"/>
      <c r="I77" s="68"/>
      <c r="J77" s="68"/>
      <c r="K77" s="68"/>
      <c r="L77" s="68"/>
      <c r="M77" s="68"/>
      <c r="N77" s="68"/>
      <c r="O77" s="69"/>
    </row>
    <row r="78" spans="1:15" x14ac:dyDescent="0.35">
      <c r="A78" s="85">
        <v>46099</v>
      </c>
      <c r="B78" s="110" t="s">
        <v>69</v>
      </c>
      <c r="C78" s="111"/>
      <c r="D78" s="111"/>
      <c r="E78" s="111"/>
      <c r="F78" s="111"/>
      <c r="G78" s="111"/>
      <c r="H78" s="111"/>
      <c r="I78" s="111"/>
      <c r="J78" s="111"/>
      <c r="K78" s="111"/>
      <c r="L78" s="111"/>
      <c r="M78" s="111"/>
      <c r="N78" s="111"/>
      <c r="O78" s="112"/>
    </row>
    <row r="79" spans="1:15" x14ac:dyDescent="0.35">
      <c r="A79" s="73"/>
      <c r="B79" s="96" t="s">
        <v>70</v>
      </c>
      <c r="C79" s="97"/>
      <c r="D79" s="97"/>
      <c r="E79" s="97"/>
      <c r="F79" s="97"/>
      <c r="G79" s="97"/>
      <c r="H79" s="97"/>
      <c r="I79" s="97"/>
      <c r="J79" s="97"/>
      <c r="K79" s="97"/>
      <c r="L79" s="97"/>
      <c r="M79" s="97"/>
      <c r="N79" s="97"/>
      <c r="O79" s="98"/>
    </row>
    <row r="80" spans="1:15" ht="3.65" customHeight="1" x14ac:dyDescent="0.35">
      <c r="A80" s="76"/>
      <c r="B80" s="77"/>
      <c r="O80" s="75"/>
    </row>
    <row r="81" spans="1:15" x14ac:dyDescent="0.35">
      <c r="A81" s="76"/>
      <c r="B81" s="77" t="s">
        <v>71</v>
      </c>
      <c r="O81" s="75"/>
    </row>
    <row r="82" spans="1:15" x14ac:dyDescent="0.35">
      <c r="A82" s="76"/>
      <c r="B82" s="77" t="s">
        <v>72</v>
      </c>
      <c r="O82" s="75"/>
    </row>
    <row r="83" spans="1:15" x14ac:dyDescent="0.35">
      <c r="A83" s="76"/>
      <c r="B83" s="70" t="s">
        <v>206</v>
      </c>
      <c r="O83" s="75"/>
    </row>
    <row r="84" spans="1:15" ht="4.5" customHeight="1" x14ac:dyDescent="0.35">
      <c r="A84" s="78"/>
      <c r="B84" s="79"/>
      <c r="C84" s="80"/>
      <c r="D84" s="80"/>
      <c r="E84" s="80"/>
      <c r="F84" s="80"/>
      <c r="G84" s="80"/>
      <c r="H84" s="80"/>
      <c r="I84" s="80"/>
      <c r="J84" s="80"/>
      <c r="K84" s="80"/>
      <c r="L84" s="80"/>
      <c r="M84" s="80"/>
      <c r="N84" s="80"/>
      <c r="O84" s="81"/>
    </row>
  </sheetData>
  <mergeCells count="9">
    <mergeCell ref="B79:O79"/>
    <mergeCell ref="B64:O64"/>
    <mergeCell ref="B44:O44"/>
    <mergeCell ref="B59:O59"/>
    <mergeCell ref="B60:O60"/>
    <mergeCell ref="B61:O61"/>
    <mergeCell ref="B78:O78"/>
    <mergeCell ref="B45:O45"/>
    <mergeCell ref="B63:O63"/>
  </mergeCells>
  <pageMargins left="0.23622047244094491" right="0.23622047244094491" top="0.35433070866141736" bottom="0.35433070866141736" header="0.31496062992125984" footer="0.31496062992125984"/>
  <pageSetup paperSize="9" fitToHeight="0" orientation="landscape" r:id="rId1"/>
  <rowBreaks count="1" manualBreakCount="1">
    <brk id="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9DFFE-768B-484A-A04A-6E7A9787463F}">
  <sheetPr>
    <tabColor rgb="FF7030A0"/>
    <pageSetUpPr fitToPage="1"/>
  </sheetPr>
  <dimension ref="A1:O47"/>
  <sheetViews>
    <sheetView zoomScaleNormal="100" workbookViewId="0"/>
  </sheetViews>
  <sheetFormatPr defaultColWidth="8.81640625" defaultRowHeight="14" x14ac:dyDescent="0.3"/>
  <cols>
    <col min="1" max="1" width="32.453125" style="24" customWidth="1"/>
    <col min="2" max="5" width="9.7265625" style="24" customWidth="1"/>
    <col min="6" max="6" width="4" style="24" customWidth="1"/>
    <col min="7" max="7" width="25.54296875" style="24" customWidth="1"/>
    <col min="8" max="9" width="9.81640625" style="24" bestFit="1" customWidth="1"/>
    <col min="10" max="10" width="3.26953125" style="24" customWidth="1"/>
    <col min="11" max="11" width="4.26953125" style="86" customWidth="1"/>
    <col min="12" max="12" width="8.81640625" style="24"/>
    <col min="13" max="13" width="11.453125" style="24" customWidth="1"/>
    <col min="14" max="14" width="3.453125" style="24" customWidth="1"/>
    <col min="15" max="16384" width="8.81640625" style="24"/>
  </cols>
  <sheetData>
    <row r="1" spans="1:15" x14ac:dyDescent="0.3">
      <c r="A1" s="39" t="s">
        <v>73</v>
      </c>
      <c r="B1" s="40"/>
      <c r="C1" s="40"/>
      <c r="D1" s="40"/>
      <c r="E1" s="40"/>
      <c r="G1" s="25" t="s">
        <v>74</v>
      </c>
    </row>
    <row r="2" spans="1:15" x14ac:dyDescent="0.3">
      <c r="A2" s="40"/>
      <c r="B2" s="40"/>
      <c r="C2" s="40"/>
      <c r="D2" s="40"/>
      <c r="E2" s="40"/>
      <c r="G2" s="25" t="s">
        <v>75</v>
      </c>
    </row>
    <row r="3" spans="1:15" x14ac:dyDescent="0.3">
      <c r="A3" s="40"/>
      <c r="B3" s="41" t="s">
        <v>76</v>
      </c>
      <c r="C3" s="41" t="s">
        <v>77</v>
      </c>
      <c r="D3" s="41" t="s">
        <v>78</v>
      </c>
      <c r="E3" s="41" t="s">
        <v>79</v>
      </c>
    </row>
    <row r="4" spans="1:15" x14ac:dyDescent="0.3">
      <c r="A4" s="40" t="s">
        <v>80</v>
      </c>
      <c r="B4" s="42">
        <v>3800</v>
      </c>
      <c r="C4" s="42">
        <v>4000</v>
      </c>
      <c r="D4" s="42">
        <v>3950</v>
      </c>
      <c r="E4" s="42">
        <v>3600</v>
      </c>
      <c r="G4" s="25"/>
      <c r="H4" s="89" t="s">
        <v>77</v>
      </c>
      <c r="I4" s="89" t="s">
        <v>78</v>
      </c>
    </row>
    <row r="5" spans="1:15" x14ac:dyDescent="0.3">
      <c r="A5" s="40" t="s">
        <v>81</v>
      </c>
      <c r="B5" s="42">
        <v>4200</v>
      </c>
      <c r="C5" s="42">
        <v>4100</v>
      </c>
      <c r="D5" s="42">
        <v>4600</v>
      </c>
      <c r="E5" s="42">
        <v>3900</v>
      </c>
      <c r="G5" s="25"/>
      <c r="H5" s="89" t="s">
        <v>82</v>
      </c>
      <c r="I5" s="89" t="s">
        <v>82</v>
      </c>
    </row>
    <row r="6" spans="1:15" x14ac:dyDescent="0.3">
      <c r="A6" s="40"/>
      <c r="B6" s="43"/>
      <c r="C6" s="43"/>
      <c r="D6" s="43"/>
      <c r="E6" s="40"/>
      <c r="G6" s="25" t="s">
        <v>83</v>
      </c>
      <c r="H6" s="90">
        <f>'Task 1 Ledger Accounts'!E26</f>
        <v>5722</v>
      </c>
      <c r="I6" s="90">
        <f>H21</f>
        <v>14392</v>
      </c>
    </row>
    <row r="7" spans="1:15" x14ac:dyDescent="0.3">
      <c r="A7" s="40" t="s">
        <v>84</v>
      </c>
      <c r="B7" s="43">
        <v>15</v>
      </c>
      <c r="C7" s="43"/>
      <c r="D7" s="43"/>
      <c r="E7" s="40"/>
      <c r="G7" s="25"/>
      <c r="H7" s="90"/>
      <c r="I7" s="90"/>
    </row>
    <row r="8" spans="1:15" x14ac:dyDescent="0.3">
      <c r="A8" s="40"/>
      <c r="B8" s="43"/>
      <c r="C8" s="43"/>
      <c r="D8" s="43"/>
      <c r="E8" s="40"/>
      <c r="G8" s="25" t="s">
        <v>85</v>
      </c>
      <c r="H8" s="90"/>
      <c r="I8" s="90"/>
    </row>
    <row r="9" spans="1:15" ht="14.5" customHeight="1" x14ac:dyDescent="0.3">
      <c r="A9" s="44" t="s">
        <v>86</v>
      </c>
      <c r="B9" s="40"/>
      <c r="C9" s="40"/>
      <c r="D9" s="43"/>
      <c r="E9" s="40"/>
      <c r="G9" s="25" t="s">
        <v>87</v>
      </c>
      <c r="H9" s="90">
        <f>C4*B10*B7</f>
        <v>18000</v>
      </c>
      <c r="I9" s="90">
        <f>D4*B10*B7</f>
        <v>17775</v>
      </c>
      <c r="K9" s="86">
        <v>2</v>
      </c>
      <c r="L9" s="113" t="s">
        <v>88</v>
      </c>
      <c r="M9" s="113"/>
    </row>
    <row r="10" spans="1:15" x14ac:dyDescent="0.3">
      <c r="A10" s="41" t="s">
        <v>89</v>
      </c>
      <c r="B10" s="45">
        <v>0.3</v>
      </c>
      <c r="C10" s="40"/>
      <c r="D10" s="43"/>
      <c r="E10" s="40"/>
      <c r="G10" s="25" t="s">
        <v>90</v>
      </c>
      <c r="H10" s="91">
        <f>B4*B14*B7*(B11-B15)</f>
        <v>31920</v>
      </c>
      <c r="I10" s="91">
        <f>C4*B14*B7*(B11-B15)</f>
        <v>33600</v>
      </c>
      <c r="K10" s="86">
        <v>2</v>
      </c>
      <c r="L10" s="113"/>
      <c r="M10" s="113"/>
    </row>
    <row r="11" spans="1:15" x14ac:dyDescent="0.3">
      <c r="A11" s="41" t="s">
        <v>91</v>
      </c>
      <c r="B11" s="45">
        <v>1</v>
      </c>
      <c r="C11" s="43" t="s">
        <v>92</v>
      </c>
      <c r="D11" s="43"/>
      <c r="E11" s="40"/>
      <c r="G11" s="25" t="s">
        <v>93</v>
      </c>
      <c r="H11" s="90">
        <f>SUM(H9:H10)</f>
        <v>49920</v>
      </c>
      <c r="I11" s="90">
        <f>SUM(I9:I10)</f>
        <v>51375</v>
      </c>
      <c r="L11" s="25"/>
      <c r="M11" s="25"/>
    </row>
    <row r="12" spans="1:15" ht="7.5" customHeight="1" x14ac:dyDescent="0.3">
      <c r="A12" s="40"/>
      <c r="B12" s="40"/>
      <c r="C12" s="40"/>
      <c r="D12" s="43"/>
      <c r="E12" s="40"/>
      <c r="G12" s="25"/>
      <c r="H12" s="90"/>
      <c r="I12" s="90"/>
      <c r="L12" s="25"/>
      <c r="M12" s="25"/>
      <c r="N12" s="27"/>
      <c r="O12" s="27"/>
    </row>
    <row r="13" spans="1:15" x14ac:dyDescent="0.3">
      <c r="A13" s="44" t="s">
        <v>94</v>
      </c>
      <c r="B13" s="40"/>
      <c r="C13" s="40"/>
      <c r="D13" s="43"/>
      <c r="E13" s="40"/>
      <c r="G13" s="25" t="s">
        <v>95</v>
      </c>
      <c r="H13" s="90"/>
      <c r="I13" s="90"/>
      <c r="L13" s="25"/>
      <c r="M13" s="25"/>
    </row>
    <row r="14" spans="1:15" x14ac:dyDescent="0.3">
      <c r="A14" s="41" t="s">
        <v>89</v>
      </c>
      <c r="B14" s="45">
        <v>0.7</v>
      </c>
      <c r="C14" s="43"/>
      <c r="D14" s="40"/>
      <c r="E14" s="40"/>
      <c r="G14" s="25" t="s">
        <v>96</v>
      </c>
      <c r="H14" s="90">
        <f>B5*B18</f>
        <v>10500</v>
      </c>
      <c r="I14" s="90">
        <f>C5*B18</f>
        <v>10250</v>
      </c>
      <c r="K14" s="86">
        <v>1</v>
      </c>
      <c r="L14" s="25" t="s">
        <v>97</v>
      </c>
      <c r="M14" s="25"/>
    </row>
    <row r="15" spans="1:15" x14ac:dyDescent="0.3">
      <c r="A15" s="41" t="s">
        <v>98</v>
      </c>
      <c r="B15" s="45">
        <v>0.2</v>
      </c>
      <c r="C15" s="43" t="s">
        <v>99</v>
      </c>
      <c r="D15" s="40"/>
      <c r="E15" s="40"/>
      <c r="G15" s="25" t="s">
        <v>100</v>
      </c>
      <c r="H15" s="90">
        <f>C5*B19</f>
        <v>16400</v>
      </c>
      <c r="I15" s="90">
        <f>D5*B19</f>
        <v>18400</v>
      </c>
      <c r="K15" s="86">
        <v>1</v>
      </c>
      <c r="L15" s="25" t="s">
        <v>97</v>
      </c>
      <c r="M15" s="25"/>
    </row>
    <row r="16" spans="1:15" x14ac:dyDescent="0.3">
      <c r="A16" s="40"/>
      <c r="B16" s="40"/>
      <c r="C16" s="40"/>
      <c r="D16" s="40"/>
      <c r="E16" s="40"/>
      <c r="G16" s="25" t="s">
        <v>101</v>
      </c>
      <c r="H16" s="90">
        <f>D5*B20</f>
        <v>5750</v>
      </c>
      <c r="I16" s="90">
        <f>E5*B20</f>
        <v>4875</v>
      </c>
      <c r="K16" s="86">
        <v>1</v>
      </c>
      <c r="L16" s="25" t="s">
        <v>97</v>
      </c>
      <c r="M16" s="25"/>
    </row>
    <row r="17" spans="1:13" x14ac:dyDescent="0.3">
      <c r="A17" s="40" t="s">
        <v>102</v>
      </c>
      <c r="B17" s="43"/>
      <c r="C17" s="40"/>
      <c r="D17" s="40"/>
      <c r="E17" s="40"/>
      <c r="G17" s="25" t="s">
        <v>103</v>
      </c>
      <c r="H17" s="90">
        <f>B22</f>
        <v>5000</v>
      </c>
      <c r="I17" s="90">
        <f>B22*B23+B22</f>
        <v>5500</v>
      </c>
      <c r="K17" s="86">
        <v>1</v>
      </c>
      <c r="L17" s="25" t="s">
        <v>97</v>
      </c>
      <c r="M17" s="25"/>
    </row>
    <row r="18" spans="1:13" x14ac:dyDescent="0.3">
      <c r="A18" s="40" t="s">
        <v>96</v>
      </c>
      <c r="B18" s="43">
        <v>2.5</v>
      </c>
      <c r="C18" s="40"/>
      <c r="D18" s="40"/>
      <c r="E18" s="40"/>
      <c r="G18" s="25" t="s">
        <v>104</v>
      </c>
      <c r="H18" s="91">
        <f>B25*B26</f>
        <v>3600</v>
      </c>
      <c r="I18" s="91">
        <f>(B25-H18)/B27</f>
        <v>4800</v>
      </c>
      <c r="K18" s="86">
        <v>1</v>
      </c>
      <c r="L18" s="25" t="s">
        <v>97</v>
      </c>
      <c r="M18" s="25"/>
    </row>
    <row r="19" spans="1:13" x14ac:dyDescent="0.3">
      <c r="A19" s="40" t="s">
        <v>100</v>
      </c>
      <c r="B19" s="43">
        <v>4</v>
      </c>
      <c r="C19" s="40"/>
      <c r="D19" s="40"/>
      <c r="E19" s="40"/>
      <c r="G19" s="25" t="s">
        <v>105</v>
      </c>
      <c r="H19" s="90">
        <f>SUM(H14:H18)</f>
        <v>41250</v>
      </c>
      <c r="I19" s="90">
        <f>SUM(I14:I18)</f>
        <v>43825</v>
      </c>
      <c r="L19" s="25"/>
      <c r="M19" s="25"/>
    </row>
    <row r="20" spans="1:13" x14ac:dyDescent="0.3">
      <c r="A20" s="40" t="s">
        <v>101</v>
      </c>
      <c r="B20" s="43">
        <v>1.25</v>
      </c>
      <c r="C20" s="40"/>
      <c r="D20" s="40"/>
      <c r="E20" s="40"/>
      <c r="G20" s="25"/>
      <c r="H20" s="90"/>
      <c r="I20" s="90"/>
      <c r="L20" s="25"/>
      <c r="M20" s="25"/>
    </row>
    <row r="21" spans="1:13" x14ac:dyDescent="0.3">
      <c r="A21" s="40"/>
      <c r="B21" s="40"/>
      <c r="C21" s="40"/>
      <c r="D21" s="40"/>
      <c r="E21" s="40"/>
      <c r="G21" s="25" t="s">
        <v>106</v>
      </c>
      <c r="H21" s="92">
        <f>H6+H11-H19</f>
        <v>14392</v>
      </c>
      <c r="I21" s="92">
        <f>I6+I11-I19</f>
        <v>21942</v>
      </c>
      <c r="K21" s="86">
        <v>1</v>
      </c>
      <c r="L21" s="25" t="s">
        <v>107</v>
      </c>
      <c r="M21" s="25"/>
    </row>
    <row r="22" spans="1:13" x14ac:dyDescent="0.3">
      <c r="A22" s="40" t="s">
        <v>108</v>
      </c>
      <c r="B22" s="46">
        <v>5000</v>
      </c>
      <c r="C22" s="40"/>
      <c r="D22" s="40"/>
      <c r="E22" s="40"/>
      <c r="L22" s="25" t="s">
        <v>109</v>
      </c>
      <c r="M22" s="25"/>
    </row>
    <row r="23" spans="1:13" x14ac:dyDescent="0.3">
      <c r="A23" s="40" t="s">
        <v>110</v>
      </c>
      <c r="B23" s="45">
        <v>0.1</v>
      </c>
      <c r="C23" s="40"/>
      <c r="D23" s="40"/>
      <c r="E23" s="40"/>
      <c r="L23" s="25" t="s">
        <v>210</v>
      </c>
      <c r="M23" s="25"/>
    </row>
    <row r="24" spans="1:13" x14ac:dyDescent="0.3">
      <c r="A24" s="40"/>
      <c r="B24" s="43"/>
      <c r="C24" s="40"/>
      <c r="D24" s="40"/>
      <c r="E24" s="40"/>
      <c r="L24" s="25" t="s">
        <v>211</v>
      </c>
      <c r="M24" s="25"/>
    </row>
    <row r="25" spans="1:13" x14ac:dyDescent="0.3">
      <c r="A25" s="40" t="s">
        <v>111</v>
      </c>
      <c r="B25" s="46">
        <v>18000</v>
      </c>
      <c r="C25" s="40"/>
      <c r="D25" s="40"/>
      <c r="E25" s="40"/>
      <c r="L25" s="25" t="s">
        <v>112</v>
      </c>
    </row>
    <row r="26" spans="1:13" x14ac:dyDescent="0.3">
      <c r="A26" s="40" t="s">
        <v>113</v>
      </c>
      <c r="B26" s="45">
        <v>0.2</v>
      </c>
      <c r="C26" s="40"/>
      <c r="D26" s="40"/>
      <c r="E26" s="40"/>
    </row>
    <row r="27" spans="1:13" x14ac:dyDescent="0.3">
      <c r="A27" s="40" t="s">
        <v>114</v>
      </c>
      <c r="B27" s="40">
        <v>3</v>
      </c>
      <c r="C27" s="40"/>
      <c r="D27" s="40"/>
      <c r="E27" s="40"/>
    </row>
    <row r="28" spans="1:13" ht="7" customHeight="1" x14ac:dyDescent="0.3"/>
    <row r="29" spans="1:13" x14ac:dyDescent="0.3">
      <c r="A29" s="25" t="s">
        <v>115</v>
      </c>
      <c r="K29" s="117"/>
    </row>
    <row r="30" spans="1:13" ht="7" customHeight="1" x14ac:dyDescent="0.25">
      <c r="K30" s="117"/>
    </row>
    <row r="31" spans="1:13" ht="13.5" x14ac:dyDescent="0.25">
      <c r="A31" s="24" t="s">
        <v>208</v>
      </c>
      <c r="K31" s="117"/>
    </row>
    <row r="32" spans="1:13" ht="15.5" customHeight="1" x14ac:dyDescent="0.25">
      <c r="A32" s="24" t="s">
        <v>116</v>
      </c>
      <c r="K32" s="117"/>
    </row>
    <row r="33" spans="1:11" ht="7" customHeight="1" x14ac:dyDescent="0.25">
      <c r="K33" s="117"/>
    </row>
    <row r="34" spans="1:11" ht="13.5" x14ac:dyDescent="0.25">
      <c r="A34" s="118" t="s">
        <v>207</v>
      </c>
      <c r="K34" s="117"/>
    </row>
    <row r="35" spans="1:11" ht="7" customHeight="1" x14ac:dyDescent="0.25">
      <c r="K35" s="117"/>
    </row>
    <row r="36" spans="1:11" ht="13.5" x14ac:dyDescent="0.25">
      <c r="A36" s="24" t="s">
        <v>209</v>
      </c>
      <c r="K36" s="117"/>
    </row>
    <row r="37" spans="1:11" ht="13.5" x14ac:dyDescent="0.25">
      <c r="A37" s="24" t="s">
        <v>117</v>
      </c>
      <c r="K37" s="117"/>
    </row>
    <row r="38" spans="1:11" ht="13.5" x14ac:dyDescent="0.25">
      <c r="B38" s="24" t="s">
        <v>118</v>
      </c>
      <c r="C38" s="24" t="s">
        <v>78</v>
      </c>
      <c r="K38" s="117"/>
    </row>
    <row r="39" spans="1:11" ht="13.5" x14ac:dyDescent="0.25">
      <c r="A39" s="24" t="s">
        <v>119</v>
      </c>
      <c r="B39" s="27">
        <v>33600</v>
      </c>
      <c r="C39" s="27">
        <v>33180</v>
      </c>
      <c r="K39" s="117"/>
    </row>
    <row r="40" spans="1:11" ht="13.5" x14ac:dyDescent="0.25">
      <c r="A40" s="24" t="s">
        <v>120</v>
      </c>
      <c r="B40" s="27">
        <v>33180</v>
      </c>
      <c r="C40" s="27">
        <v>30240</v>
      </c>
      <c r="K40" s="117"/>
    </row>
    <row r="41" spans="1:11" ht="13.5" x14ac:dyDescent="0.25">
      <c r="A41" s="24" t="s">
        <v>121</v>
      </c>
      <c r="B41" s="27">
        <v>39900</v>
      </c>
      <c r="C41" s="27">
        <v>42000</v>
      </c>
      <c r="K41" s="117"/>
    </row>
    <row r="42" spans="1:11" ht="13.5" x14ac:dyDescent="0.25">
      <c r="A42" s="24" t="s">
        <v>122</v>
      </c>
      <c r="B42" s="27">
        <v>7980</v>
      </c>
      <c r="C42" s="27">
        <v>8400</v>
      </c>
      <c r="E42" s="24" t="s">
        <v>123</v>
      </c>
      <c r="K42" s="117"/>
    </row>
    <row r="43" spans="1:11" ht="13.5" x14ac:dyDescent="0.25">
      <c r="A43" s="24" t="s">
        <v>124</v>
      </c>
      <c r="B43" s="27">
        <v>47880</v>
      </c>
      <c r="C43" s="27">
        <v>50400</v>
      </c>
      <c r="K43" s="117"/>
    </row>
    <row r="44" spans="1:11" ht="13.5" x14ac:dyDescent="0.25">
      <c r="A44" s="24" t="s">
        <v>125</v>
      </c>
      <c r="B44" s="27">
        <v>13680</v>
      </c>
      <c r="C44" s="27">
        <v>14400</v>
      </c>
      <c r="K44" s="117"/>
    </row>
    <row r="45" spans="1:11" ht="13.5" x14ac:dyDescent="0.25">
      <c r="A45" s="24" t="s">
        <v>126</v>
      </c>
      <c r="B45" s="27">
        <v>45600</v>
      </c>
      <c r="C45" s="27">
        <v>48000</v>
      </c>
      <c r="K45" s="117"/>
    </row>
    <row r="46" spans="1:11" ht="7" customHeight="1" x14ac:dyDescent="0.25">
      <c r="K46" s="117"/>
    </row>
    <row r="47" spans="1:11" ht="13.5" x14ac:dyDescent="0.25">
      <c r="A47" s="24" t="s">
        <v>127</v>
      </c>
      <c r="K47" s="117"/>
    </row>
  </sheetData>
  <mergeCells count="1">
    <mergeCell ref="L9:M10"/>
  </mergeCells>
  <printOptions headings="1" gridLines="1"/>
  <pageMargins left="0.70866141732283472" right="0.70866141732283472" top="0.74803149606299213" bottom="0.74803149606299213" header="0.31496062992125984" footer="0.31496062992125984"/>
  <pageSetup paperSize="9" scale="78" orientation="landscape" r:id="rId1"/>
  <headerFooter>
    <oddHeader>&amp;L&amp;16&amp;A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5CBF7-E144-4C5E-A796-0357152A3934}">
  <sheetPr>
    <tabColor rgb="FF7030A0"/>
    <pageSetUpPr fitToPage="1"/>
  </sheetPr>
  <dimension ref="A1:K27"/>
  <sheetViews>
    <sheetView showFormulas="1" zoomScaleNormal="100" workbookViewId="0"/>
  </sheetViews>
  <sheetFormatPr defaultColWidth="8.81640625" defaultRowHeight="13.5" x14ac:dyDescent="0.25"/>
  <cols>
    <col min="1" max="1" width="15.54296875" style="24" bestFit="1" customWidth="1"/>
    <col min="2" max="2" width="3.7265625" style="24" bestFit="1" customWidth="1"/>
    <col min="3" max="3" width="3.26953125" style="24" customWidth="1"/>
    <col min="4" max="4" width="2.81640625" style="24" bestFit="1" customWidth="1"/>
    <col min="5" max="5" width="2.81640625" style="24" customWidth="1"/>
    <col min="6" max="6" width="2.453125" style="24" customWidth="1"/>
    <col min="7" max="7" width="10.54296875" style="24" customWidth="1"/>
    <col min="8" max="8" width="16.26953125" style="24" bestFit="1" customWidth="1"/>
    <col min="9" max="9" width="11.1796875" style="24" bestFit="1" customWidth="1"/>
    <col min="10" max="10" width="0.81640625" style="24" customWidth="1"/>
    <col min="11" max="11" width="1.54296875" style="24" bestFit="1" customWidth="1"/>
    <col min="12" max="12" width="14.453125" style="24" bestFit="1" customWidth="1"/>
    <col min="13" max="16384" width="8.81640625" style="24"/>
  </cols>
  <sheetData>
    <row r="1" spans="1:11" ht="14" x14ac:dyDescent="0.3">
      <c r="A1" s="39" t="s">
        <v>73</v>
      </c>
      <c r="B1" s="40"/>
      <c r="C1" s="40"/>
      <c r="D1" s="40"/>
      <c r="E1" s="40"/>
      <c r="G1" s="114" t="s">
        <v>74</v>
      </c>
      <c r="H1" s="114"/>
    </row>
    <row r="2" spans="1:11" ht="14" x14ac:dyDescent="0.3">
      <c r="A2" s="40"/>
      <c r="B2" s="40"/>
      <c r="C2" s="40"/>
      <c r="D2" s="40"/>
      <c r="E2" s="40"/>
      <c r="G2" s="114" t="s">
        <v>75</v>
      </c>
      <c r="H2" s="114"/>
    </row>
    <row r="3" spans="1:11" x14ac:dyDescent="0.25">
      <c r="A3" s="40"/>
      <c r="B3" s="41" t="s">
        <v>76</v>
      </c>
      <c r="C3" s="41" t="s">
        <v>77</v>
      </c>
      <c r="D3" s="41" t="s">
        <v>78</v>
      </c>
      <c r="E3" s="41" t="s">
        <v>79</v>
      </c>
    </row>
    <row r="4" spans="1:11" x14ac:dyDescent="0.25">
      <c r="A4" s="40" t="s">
        <v>80</v>
      </c>
      <c r="B4" s="42">
        <v>3800</v>
      </c>
      <c r="C4" s="42">
        <v>4000</v>
      </c>
      <c r="D4" s="42">
        <v>3950</v>
      </c>
      <c r="E4" s="42">
        <v>3600</v>
      </c>
      <c r="H4" s="26" t="s">
        <v>77</v>
      </c>
      <c r="I4" s="26" t="s">
        <v>78</v>
      </c>
    </row>
    <row r="5" spans="1:11" x14ac:dyDescent="0.25">
      <c r="A5" s="40" t="s">
        <v>81</v>
      </c>
      <c r="B5" s="42">
        <v>4200</v>
      </c>
      <c r="C5" s="42">
        <v>4100</v>
      </c>
      <c r="D5" s="42">
        <v>4600</v>
      </c>
      <c r="E5" s="42">
        <v>3900</v>
      </c>
      <c r="H5" s="26" t="s">
        <v>82</v>
      </c>
      <c r="I5" s="26" t="s">
        <v>82</v>
      </c>
    </row>
    <row r="6" spans="1:11" ht="14" x14ac:dyDescent="0.3">
      <c r="A6" s="40"/>
      <c r="B6" s="43"/>
      <c r="C6" s="43"/>
      <c r="D6" s="43"/>
      <c r="E6" s="40"/>
      <c r="G6" s="24" t="s">
        <v>83</v>
      </c>
      <c r="H6" s="27">
        <f>'Task 1 Ledger Accounts'!E26</f>
        <v>5722</v>
      </c>
      <c r="I6" s="27">
        <f>H21</f>
        <v>14392</v>
      </c>
      <c r="K6" s="32" t="s">
        <v>128</v>
      </c>
    </row>
    <row r="7" spans="1:11" ht="14" x14ac:dyDescent="0.3">
      <c r="A7" s="40" t="s">
        <v>129</v>
      </c>
      <c r="B7" s="43">
        <v>15</v>
      </c>
      <c r="C7" s="43"/>
      <c r="D7" s="43"/>
      <c r="E7" s="40"/>
      <c r="H7" s="29"/>
      <c r="I7" s="27"/>
      <c r="K7" s="29" t="s">
        <v>130</v>
      </c>
    </row>
    <row r="8" spans="1:11" x14ac:dyDescent="0.25">
      <c r="A8" s="40"/>
      <c r="B8" s="43"/>
      <c r="C8" s="43"/>
      <c r="D8" s="43"/>
      <c r="E8" s="40"/>
      <c r="G8" s="24" t="s">
        <v>85</v>
      </c>
      <c r="H8" s="27"/>
      <c r="I8" s="27"/>
    </row>
    <row r="9" spans="1:11" ht="14" x14ac:dyDescent="0.3">
      <c r="A9" s="44" t="s">
        <v>86</v>
      </c>
      <c r="B9" s="40"/>
      <c r="C9" s="40"/>
      <c r="D9" s="43"/>
      <c r="E9" s="40"/>
      <c r="G9" s="24" t="s">
        <v>87</v>
      </c>
      <c r="H9" s="27">
        <f>C4*B10*B7</f>
        <v>18000</v>
      </c>
      <c r="I9" s="27">
        <f>D4*B10*B7</f>
        <v>17775</v>
      </c>
      <c r="K9" s="30" t="s">
        <v>131</v>
      </c>
    </row>
    <row r="10" spans="1:11" ht="14" x14ac:dyDescent="0.3">
      <c r="A10" s="41" t="s">
        <v>89</v>
      </c>
      <c r="B10" s="45">
        <v>0.3</v>
      </c>
      <c r="C10" s="40"/>
      <c r="D10" s="43"/>
      <c r="E10" s="40"/>
      <c r="G10" s="24" t="s">
        <v>90</v>
      </c>
      <c r="H10" s="37">
        <f>B4*B14*B7*(B11-B15)</f>
        <v>31920</v>
      </c>
      <c r="I10" s="37">
        <f>C4*B14*B7*(B11-B15)</f>
        <v>33600</v>
      </c>
      <c r="K10" s="30" t="s">
        <v>131</v>
      </c>
    </row>
    <row r="11" spans="1:11" ht="14" x14ac:dyDescent="0.3">
      <c r="A11" s="41" t="s">
        <v>91</v>
      </c>
      <c r="B11" s="45">
        <v>1</v>
      </c>
      <c r="C11" s="43" t="s">
        <v>92</v>
      </c>
      <c r="D11" s="43"/>
      <c r="E11" s="40"/>
      <c r="G11" s="24" t="s">
        <v>93</v>
      </c>
      <c r="H11" s="27">
        <f>SUM(H9:H10)</f>
        <v>49920</v>
      </c>
      <c r="I11" s="27">
        <f>SUM(I9:I10)</f>
        <v>51375</v>
      </c>
      <c r="K11" s="32" t="s">
        <v>128</v>
      </c>
    </row>
    <row r="12" spans="1:11" x14ac:dyDescent="0.25">
      <c r="A12" s="40"/>
      <c r="B12" s="40"/>
      <c r="C12" s="40"/>
      <c r="D12" s="43"/>
      <c r="E12" s="40"/>
      <c r="H12" s="27"/>
      <c r="I12" s="27"/>
    </row>
    <row r="13" spans="1:11" x14ac:dyDescent="0.25">
      <c r="A13" s="44" t="s">
        <v>94</v>
      </c>
      <c r="B13" s="40"/>
      <c r="C13" s="40"/>
      <c r="D13" s="43"/>
      <c r="E13" s="40"/>
      <c r="G13" s="24" t="s">
        <v>95</v>
      </c>
      <c r="H13" s="27"/>
      <c r="I13" s="27"/>
    </row>
    <row r="14" spans="1:11" ht="14" x14ac:dyDescent="0.3">
      <c r="A14" s="41" t="s">
        <v>89</v>
      </c>
      <c r="B14" s="45">
        <v>0.7</v>
      </c>
      <c r="C14" s="43"/>
      <c r="D14" s="40"/>
      <c r="E14" s="40"/>
      <c r="G14" s="24" t="s">
        <v>96</v>
      </c>
      <c r="H14" s="27">
        <f>B5*B18</f>
        <v>10500</v>
      </c>
      <c r="I14" s="27">
        <f>C5*B18</f>
        <v>10250</v>
      </c>
      <c r="K14" s="31" t="s">
        <v>132</v>
      </c>
    </row>
    <row r="15" spans="1:11" ht="14" x14ac:dyDescent="0.3">
      <c r="A15" s="41" t="s">
        <v>98</v>
      </c>
      <c r="B15" s="45">
        <v>0.2</v>
      </c>
      <c r="C15" s="43" t="s">
        <v>99</v>
      </c>
      <c r="D15" s="40"/>
      <c r="E15" s="40"/>
      <c r="G15" s="24" t="s">
        <v>100</v>
      </c>
      <c r="H15" s="27">
        <f>C5*B19</f>
        <v>16400</v>
      </c>
      <c r="I15" s="27">
        <f>D5*B19</f>
        <v>18400</v>
      </c>
      <c r="K15" s="31" t="s">
        <v>132</v>
      </c>
    </row>
    <row r="16" spans="1:11" ht="14" x14ac:dyDescent="0.3">
      <c r="A16" s="40"/>
      <c r="B16" s="40"/>
      <c r="C16" s="40"/>
      <c r="D16" s="40"/>
      <c r="E16" s="40"/>
      <c r="G16" s="24" t="s">
        <v>101</v>
      </c>
      <c r="H16" s="27">
        <f>D5*B20</f>
        <v>5750</v>
      </c>
      <c r="I16" s="27">
        <f>E5*B20</f>
        <v>4875</v>
      </c>
      <c r="K16" s="31" t="s">
        <v>132</v>
      </c>
    </row>
    <row r="17" spans="1:11" ht="14" x14ac:dyDescent="0.3">
      <c r="A17" s="40" t="s">
        <v>102</v>
      </c>
      <c r="B17" s="43"/>
      <c r="C17" s="40"/>
      <c r="D17" s="40"/>
      <c r="E17" s="40"/>
      <c r="G17" s="24" t="s">
        <v>103</v>
      </c>
      <c r="H17" s="27">
        <f>B22</f>
        <v>5000</v>
      </c>
      <c r="I17" s="27">
        <f>B22*B23+B22</f>
        <v>5500</v>
      </c>
      <c r="K17" s="32" t="s">
        <v>128</v>
      </c>
    </row>
    <row r="18" spans="1:11" ht="14" x14ac:dyDescent="0.3">
      <c r="A18" s="40" t="s">
        <v>96</v>
      </c>
      <c r="B18" s="43">
        <v>2.5</v>
      </c>
      <c r="C18" s="40"/>
      <c r="D18" s="40"/>
      <c r="E18" s="40"/>
      <c r="G18" s="24" t="s">
        <v>104</v>
      </c>
      <c r="H18" s="37">
        <f>B25*B26</f>
        <v>3600</v>
      </c>
      <c r="I18" s="37">
        <f>(B25-H18)/B27</f>
        <v>4800</v>
      </c>
      <c r="K18" s="33" t="s">
        <v>133</v>
      </c>
    </row>
    <row r="19" spans="1:11" ht="14" x14ac:dyDescent="0.3">
      <c r="A19" s="40" t="s">
        <v>100</v>
      </c>
      <c r="B19" s="43">
        <v>4</v>
      </c>
      <c r="C19" s="40"/>
      <c r="D19" s="40"/>
      <c r="E19" s="40"/>
      <c r="G19" s="24" t="s">
        <v>105</v>
      </c>
      <c r="H19" s="27">
        <f>SUM(H14:H18)</f>
        <v>41250</v>
      </c>
      <c r="I19" s="27">
        <f>SUM(I14:I18)</f>
        <v>43825</v>
      </c>
      <c r="K19" s="32" t="s">
        <v>128</v>
      </c>
    </row>
    <row r="20" spans="1:11" ht="14" thickBot="1" x14ac:dyDescent="0.3">
      <c r="A20" s="40" t="s">
        <v>101</v>
      </c>
      <c r="B20" s="43">
        <v>1.25</v>
      </c>
      <c r="C20" s="40"/>
      <c r="D20" s="40"/>
      <c r="E20" s="40"/>
      <c r="H20" s="27"/>
      <c r="I20" s="27"/>
    </row>
    <row r="21" spans="1:11" ht="14.5" thickBot="1" x14ac:dyDescent="0.35">
      <c r="A21" s="40"/>
      <c r="B21" s="40"/>
      <c r="C21" s="40"/>
      <c r="D21" s="40"/>
      <c r="E21" s="40"/>
      <c r="G21" s="24" t="s">
        <v>106</v>
      </c>
      <c r="H21" s="38">
        <f>H6+H11-H19</f>
        <v>14392</v>
      </c>
      <c r="I21" s="38">
        <f>I6+I11-I19</f>
        <v>21942</v>
      </c>
      <c r="K21" s="32" t="s">
        <v>128</v>
      </c>
    </row>
    <row r="22" spans="1:11" ht="14" thickTop="1" x14ac:dyDescent="0.25">
      <c r="A22" s="40" t="s">
        <v>108</v>
      </c>
      <c r="B22" s="46">
        <v>5000</v>
      </c>
      <c r="C22" s="40"/>
      <c r="D22" s="40"/>
      <c r="E22" s="40"/>
    </row>
    <row r="23" spans="1:11" x14ac:dyDescent="0.25">
      <c r="A23" s="40" t="s">
        <v>110</v>
      </c>
      <c r="B23" s="45">
        <v>0.1</v>
      </c>
      <c r="C23" s="40"/>
      <c r="D23" s="40"/>
      <c r="E23" s="40"/>
    </row>
    <row r="24" spans="1:11" x14ac:dyDescent="0.25">
      <c r="A24" s="40"/>
      <c r="B24" s="40"/>
      <c r="C24" s="40"/>
      <c r="D24" s="40"/>
      <c r="E24" s="40"/>
    </row>
    <row r="25" spans="1:11" x14ac:dyDescent="0.25">
      <c r="A25" s="40" t="s">
        <v>111</v>
      </c>
      <c r="B25" s="46">
        <v>18000</v>
      </c>
      <c r="C25" s="40"/>
      <c r="D25" s="40"/>
      <c r="E25" s="40"/>
    </row>
    <row r="26" spans="1:11" x14ac:dyDescent="0.25">
      <c r="A26" s="40" t="s">
        <v>113</v>
      </c>
      <c r="B26" s="45">
        <v>0.2</v>
      </c>
      <c r="C26" s="40"/>
      <c r="D26" s="40"/>
      <c r="E26" s="40"/>
    </row>
    <row r="27" spans="1:11" x14ac:dyDescent="0.25">
      <c r="A27" s="40" t="s">
        <v>114</v>
      </c>
      <c r="B27" s="40">
        <v>3</v>
      </c>
      <c r="C27" s="40"/>
      <c r="D27" s="40"/>
      <c r="E27" s="40"/>
    </row>
  </sheetData>
  <mergeCells count="2">
    <mergeCell ref="G1:H1"/>
    <mergeCell ref="G2:H2"/>
  </mergeCells>
  <printOptions headings="1" gridLines="1"/>
  <pageMargins left="0.7" right="0.7" top="0.75" bottom="0.75" header="0.3" footer="0.3"/>
  <pageSetup paperSize="9" scale="90" orientation="landscape" r:id="rId1"/>
  <headerFooter>
    <oddHeader>&amp;L&amp;16&amp;A</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5C5D9-C459-4465-8D69-ABAF586A8933}">
  <sheetPr>
    <tabColor rgb="FFFF0000"/>
  </sheetPr>
  <dimension ref="A1:I30"/>
  <sheetViews>
    <sheetView zoomScaleNormal="100" workbookViewId="0"/>
  </sheetViews>
  <sheetFormatPr defaultRowHeight="14.5" x14ac:dyDescent="0.35"/>
  <cols>
    <col min="1" max="1" width="29.81640625" customWidth="1"/>
    <col min="2" max="2" width="11.1796875" customWidth="1"/>
    <col min="3" max="3" width="3.26953125" customWidth="1"/>
    <col min="4" max="4" width="5.81640625" customWidth="1"/>
    <col min="5" max="5" width="38.1796875" customWidth="1"/>
    <col min="6" max="6" width="10" bestFit="1" customWidth="1"/>
    <col min="7" max="7" width="7.54296875" customWidth="1"/>
    <col min="8" max="8" width="4.1796875" style="7" customWidth="1"/>
    <col min="9" max="9" width="17" customWidth="1"/>
    <col min="10" max="10" width="10" customWidth="1"/>
  </cols>
  <sheetData>
    <row r="1" spans="1:9" x14ac:dyDescent="0.35">
      <c r="A1" s="39" t="s">
        <v>134</v>
      </c>
      <c r="B1" s="47"/>
      <c r="C1" s="2"/>
      <c r="D1" s="3"/>
      <c r="E1" s="3"/>
      <c r="F1" s="3"/>
      <c r="G1" s="3"/>
    </row>
    <row r="2" spans="1:9" x14ac:dyDescent="0.35">
      <c r="A2" s="39" t="s">
        <v>135</v>
      </c>
      <c r="B2" s="47"/>
      <c r="C2" s="2"/>
      <c r="D2" s="3"/>
      <c r="E2" s="3"/>
      <c r="F2" s="3"/>
      <c r="G2" s="3"/>
    </row>
    <row r="3" spans="1:9" x14ac:dyDescent="0.35">
      <c r="A3" s="39" t="s">
        <v>136</v>
      </c>
      <c r="B3" s="47"/>
      <c r="C3" s="2"/>
      <c r="D3" s="3"/>
      <c r="E3" s="3"/>
      <c r="F3" s="3"/>
      <c r="G3" s="3"/>
    </row>
    <row r="4" spans="1:9" x14ac:dyDescent="0.35">
      <c r="A4" s="48"/>
      <c r="B4" s="47" t="s">
        <v>82</v>
      </c>
      <c r="C4" s="2"/>
      <c r="D4" s="1" t="s">
        <v>137</v>
      </c>
      <c r="E4" s="3"/>
      <c r="F4" s="3"/>
      <c r="G4" s="3"/>
    </row>
    <row r="5" spans="1:9" ht="15" thickBot="1" x14ac:dyDescent="0.4">
      <c r="A5" s="49" t="s">
        <v>15</v>
      </c>
      <c r="B5" s="50">
        <v>5600</v>
      </c>
      <c r="C5" s="2"/>
      <c r="D5" s="3"/>
      <c r="E5" s="3"/>
      <c r="F5" s="3"/>
      <c r="G5" s="3"/>
    </row>
    <row r="6" spans="1:9" ht="15" thickBot="1" x14ac:dyDescent="0.4">
      <c r="A6" s="49" t="s">
        <v>138</v>
      </c>
      <c r="B6" s="50">
        <v>12500</v>
      </c>
      <c r="C6" s="2"/>
      <c r="D6" s="2" t="s">
        <v>139</v>
      </c>
      <c r="E6" s="3" t="s">
        <v>140</v>
      </c>
      <c r="F6" s="4">
        <f>B9/B12*100</f>
        <v>40</v>
      </c>
      <c r="G6" s="3" t="s">
        <v>141</v>
      </c>
      <c r="H6" s="87">
        <v>1</v>
      </c>
    </row>
    <row r="7" spans="1:9" ht="15" thickBot="1" x14ac:dyDescent="0.4">
      <c r="A7" s="49" t="s">
        <v>142</v>
      </c>
      <c r="B7" s="50">
        <v>480000</v>
      </c>
      <c r="C7" s="2"/>
      <c r="D7" s="2"/>
      <c r="E7" s="3"/>
      <c r="F7" s="3"/>
      <c r="G7" s="3"/>
      <c r="H7" s="87"/>
    </row>
    <row r="8" spans="1:9" ht="15" thickBot="1" x14ac:dyDescent="0.4">
      <c r="A8" s="49" t="s">
        <v>143</v>
      </c>
      <c r="B8" s="50">
        <v>161000</v>
      </c>
      <c r="C8" s="2"/>
      <c r="D8" s="2" t="s">
        <v>144</v>
      </c>
      <c r="E8" s="3" t="s">
        <v>145</v>
      </c>
      <c r="F8" s="4">
        <f>((B9-B8)/B12)*100</f>
        <v>12</v>
      </c>
      <c r="G8" s="3" t="s">
        <v>141</v>
      </c>
      <c r="H8" s="87">
        <v>1</v>
      </c>
    </row>
    <row r="9" spans="1:9" ht="15" thickBot="1" x14ac:dyDescent="0.4">
      <c r="A9" s="49" t="s">
        <v>146</v>
      </c>
      <c r="B9" s="50">
        <v>230000</v>
      </c>
      <c r="C9" s="2"/>
      <c r="D9" s="2"/>
      <c r="E9" s="3"/>
      <c r="F9" s="3"/>
      <c r="G9" s="3"/>
      <c r="H9" s="87"/>
    </row>
    <row r="10" spans="1:9" ht="15" thickBot="1" x14ac:dyDescent="0.4">
      <c r="A10" s="49" t="s">
        <v>147</v>
      </c>
      <c r="B10" s="50">
        <v>10500</v>
      </c>
      <c r="C10" s="2"/>
      <c r="D10" s="2" t="s">
        <v>148</v>
      </c>
      <c r="E10" s="3" t="s">
        <v>149</v>
      </c>
      <c r="F10" s="5">
        <f>B12-B9</f>
        <v>345000</v>
      </c>
      <c r="H10" s="87">
        <v>1</v>
      </c>
    </row>
    <row r="11" spans="1:9" ht="15" thickBot="1" x14ac:dyDescent="0.4">
      <c r="A11" s="49" t="s">
        <v>150</v>
      </c>
      <c r="B11" s="50">
        <v>3500</v>
      </c>
      <c r="C11" s="2"/>
      <c r="D11" s="2"/>
      <c r="H11" s="87"/>
    </row>
    <row r="12" spans="1:9" ht="15" thickBot="1" x14ac:dyDescent="0.4">
      <c r="A12" s="49" t="s">
        <v>151</v>
      </c>
      <c r="B12" s="50">
        <v>575000</v>
      </c>
      <c r="C12" s="2"/>
      <c r="D12" s="2" t="s">
        <v>152</v>
      </c>
      <c r="E12" s="3" t="s">
        <v>153</v>
      </c>
      <c r="F12" s="5">
        <f>(B10+B6)/2</f>
        <v>11500</v>
      </c>
      <c r="G12" s="3"/>
      <c r="H12" s="87">
        <v>1</v>
      </c>
    </row>
    <row r="13" spans="1:9" ht="15" thickBot="1" x14ac:dyDescent="0.4">
      <c r="A13" s="49" t="s">
        <v>154</v>
      </c>
      <c r="B13" s="50">
        <v>18000</v>
      </c>
      <c r="C13" s="2"/>
      <c r="D13" s="2"/>
      <c r="E13" s="3"/>
      <c r="F13" s="3"/>
      <c r="G13" s="3"/>
      <c r="H13" s="87"/>
    </row>
    <row r="14" spans="1:9" ht="15" thickBot="1" x14ac:dyDescent="0.4">
      <c r="A14" s="49" t="s">
        <v>155</v>
      </c>
      <c r="B14" s="50">
        <v>26000</v>
      </c>
      <c r="C14" s="2"/>
      <c r="D14" s="2" t="s">
        <v>156</v>
      </c>
      <c r="E14" s="3" t="s">
        <v>157</v>
      </c>
      <c r="F14" s="4">
        <f>F10/F12</f>
        <v>30</v>
      </c>
      <c r="G14" s="3" t="s">
        <v>158</v>
      </c>
      <c r="H14" s="87">
        <v>1</v>
      </c>
    </row>
    <row r="15" spans="1:9" ht="15" thickBot="1" x14ac:dyDescent="0.4">
      <c r="A15" s="48"/>
      <c r="B15" s="48"/>
      <c r="C15" s="2"/>
      <c r="D15" s="2"/>
      <c r="E15" s="3"/>
      <c r="F15" s="3"/>
      <c r="G15" s="3"/>
      <c r="H15" s="87"/>
    </row>
    <row r="16" spans="1:9" ht="15" thickBot="1" x14ac:dyDescent="0.4">
      <c r="A16" s="51" t="s">
        <v>159</v>
      </c>
      <c r="B16" s="52"/>
      <c r="C16" s="3"/>
      <c r="D16" s="2" t="s">
        <v>160</v>
      </c>
      <c r="E16" s="3" t="s">
        <v>161</v>
      </c>
      <c r="F16" s="36">
        <f>(B6+B14+B5)/(B13+B11)</f>
        <v>2.0511627906976746</v>
      </c>
      <c r="G16" s="3" t="s">
        <v>162</v>
      </c>
      <c r="H16" s="87">
        <v>2</v>
      </c>
      <c r="I16" s="115" t="s">
        <v>192</v>
      </c>
    </row>
    <row r="17" spans="1:9" ht="15" thickBot="1" x14ac:dyDescent="0.4">
      <c r="A17" s="53" t="s">
        <v>163</v>
      </c>
      <c r="B17" s="54">
        <v>0.8</v>
      </c>
      <c r="C17" s="3"/>
      <c r="D17" s="3"/>
      <c r="E17" s="3"/>
      <c r="F17" s="3"/>
      <c r="G17" s="3"/>
      <c r="H17" s="87"/>
      <c r="I17" s="115"/>
    </row>
    <row r="18" spans="1:9" ht="15" thickBot="1" x14ac:dyDescent="0.4">
      <c r="A18" s="53" t="s">
        <v>164</v>
      </c>
      <c r="B18" s="54">
        <v>0.6</v>
      </c>
      <c r="C18" s="3"/>
      <c r="D18" s="2" t="s">
        <v>165</v>
      </c>
      <c r="E18" s="3" t="s">
        <v>166</v>
      </c>
      <c r="F18" s="5">
        <f>F10+B6-B10</f>
        <v>347000</v>
      </c>
      <c r="G18" s="3"/>
      <c r="H18" s="87">
        <v>2</v>
      </c>
      <c r="I18" s="115"/>
    </row>
    <row r="19" spans="1:9" ht="15" thickBot="1" x14ac:dyDescent="0.4">
      <c r="C19" s="3"/>
      <c r="D19" s="2"/>
      <c r="E19" s="3"/>
      <c r="F19" s="3"/>
      <c r="G19" s="3"/>
      <c r="H19" s="87"/>
      <c r="I19" s="115"/>
    </row>
    <row r="20" spans="1:9" ht="15" thickBot="1" x14ac:dyDescent="0.4">
      <c r="C20" s="3"/>
      <c r="D20" s="2" t="s">
        <v>167</v>
      </c>
      <c r="E20" s="3" t="s">
        <v>168</v>
      </c>
      <c r="F20" s="4">
        <f>(B13/(F18*B18))*365</f>
        <v>31.556195965417867</v>
      </c>
      <c r="G20" s="3" t="s">
        <v>169</v>
      </c>
      <c r="H20" s="87">
        <v>2</v>
      </c>
      <c r="I20" s="115"/>
    </row>
    <row r="21" spans="1:9" ht="15" thickBot="1" x14ac:dyDescent="0.4">
      <c r="C21" s="3"/>
      <c r="E21" s="3"/>
      <c r="F21" s="6"/>
      <c r="G21" s="3"/>
      <c r="H21" s="87"/>
      <c r="I21" s="115"/>
    </row>
    <row r="22" spans="1:9" ht="15" thickBot="1" x14ac:dyDescent="0.4">
      <c r="C22" s="3"/>
      <c r="D22" s="2" t="s">
        <v>170</v>
      </c>
      <c r="E22" s="3" t="s">
        <v>171</v>
      </c>
      <c r="F22" s="4">
        <f>(B14/(B12*B17))*365</f>
        <v>20.630434782608695</v>
      </c>
      <c r="G22" s="3" t="s">
        <v>169</v>
      </c>
      <c r="H22" s="87">
        <v>2</v>
      </c>
      <c r="I22" s="115"/>
    </row>
    <row r="23" spans="1:9" x14ac:dyDescent="0.35">
      <c r="C23" s="3"/>
    </row>
    <row r="24" spans="1:9" x14ac:dyDescent="0.35">
      <c r="D24" s="2"/>
      <c r="H24" s="7">
        <v>13</v>
      </c>
      <c r="I24" s="7" t="s">
        <v>172</v>
      </c>
    </row>
    <row r="25" spans="1:9" x14ac:dyDescent="0.35">
      <c r="A25" s="25" t="s">
        <v>115</v>
      </c>
      <c r="B25" s="24"/>
    </row>
    <row r="26" spans="1:9" x14ac:dyDescent="0.35">
      <c r="A26" s="24"/>
      <c r="B26" s="24"/>
    </row>
    <row r="27" spans="1:9" x14ac:dyDescent="0.35">
      <c r="A27" s="24" t="s">
        <v>212</v>
      </c>
      <c r="B27" s="24"/>
    </row>
    <row r="28" spans="1:9" x14ac:dyDescent="0.35">
      <c r="A28" s="24"/>
      <c r="B28" s="24"/>
    </row>
    <row r="29" spans="1:9" x14ac:dyDescent="0.35">
      <c r="A29" s="24" t="s">
        <v>173</v>
      </c>
      <c r="B29" s="24"/>
    </row>
    <row r="30" spans="1:9" x14ac:dyDescent="0.35">
      <c r="A30" s="24" t="s">
        <v>174</v>
      </c>
      <c r="B30" s="24"/>
    </row>
  </sheetData>
  <mergeCells count="1">
    <mergeCell ref="I16:I22"/>
  </mergeCells>
  <conditionalFormatting sqref="F6 F8 F14 F20 F22">
    <cfRule type="cellIs" dxfId="5" priority="2" stopIfTrue="1" operator="lessThan">
      <formula>1</formula>
    </cfRule>
  </conditionalFormatting>
  <conditionalFormatting sqref="F10">
    <cfRule type="cellIs" dxfId="4" priority="1" stopIfTrue="1" operator="lessThan">
      <formula>1</formula>
    </cfRule>
  </conditionalFormatting>
  <conditionalFormatting sqref="F12 F18">
    <cfRule type="cellIs" dxfId="3" priority="3" stopIfTrue="1" operator="lessThan">
      <formula>1</formula>
    </cfRule>
  </conditionalFormatting>
  <printOptions headings="1" gridLines="1"/>
  <pageMargins left="0.70866141732283472" right="0.70866141732283472" top="0.74803149606299213" bottom="0.74803149606299213" header="0.31496062992125984" footer="0.31496062992125984"/>
  <pageSetup paperSize="9" scale="93" orientation="landscape" horizontalDpi="360" verticalDpi="360" r:id="rId1"/>
  <headerFooter>
    <oddHeader>&amp;L&amp;16&amp;A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15763-1F30-4CBF-9F8B-9CAB7D79A170}">
  <sheetPr>
    <tabColor rgb="FFFF0000"/>
    <pageSetUpPr fitToPage="1"/>
  </sheetPr>
  <dimension ref="A1:H25"/>
  <sheetViews>
    <sheetView showFormulas="1" zoomScaleNormal="100" workbookViewId="0"/>
  </sheetViews>
  <sheetFormatPr defaultRowHeight="14.5" x14ac:dyDescent="0.35"/>
  <cols>
    <col min="1" max="1" width="12.81640625" customWidth="1"/>
    <col min="2" max="2" width="4.453125" customWidth="1"/>
    <col min="3" max="3" width="3" customWidth="1"/>
    <col min="4" max="4" width="4.1796875" customWidth="1"/>
    <col min="5" max="5" width="18.453125" customWidth="1"/>
    <col min="6" max="6" width="13.453125" customWidth="1"/>
    <col min="7" max="7" width="5.453125" customWidth="1"/>
    <col min="8" max="8" width="2.54296875" style="7" customWidth="1"/>
  </cols>
  <sheetData>
    <row r="1" spans="1:8" x14ac:dyDescent="0.35">
      <c r="A1" s="39" t="s">
        <v>134</v>
      </c>
      <c r="B1" s="47"/>
      <c r="C1" s="2"/>
      <c r="D1" s="3"/>
      <c r="E1" s="3"/>
      <c r="F1" s="3"/>
      <c r="G1" s="3"/>
    </row>
    <row r="2" spans="1:8" x14ac:dyDescent="0.35">
      <c r="A2" s="39" t="s">
        <v>175</v>
      </c>
      <c r="B2" s="47"/>
      <c r="C2" s="2"/>
      <c r="D2" s="3"/>
      <c r="E2" s="3"/>
      <c r="F2" s="3"/>
      <c r="G2" s="3"/>
    </row>
    <row r="3" spans="1:8" x14ac:dyDescent="0.35">
      <c r="A3" s="48"/>
      <c r="B3" s="47"/>
      <c r="C3" s="2"/>
      <c r="D3" s="3"/>
      <c r="E3" s="3"/>
      <c r="F3" s="3"/>
      <c r="G3" s="3"/>
    </row>
    <row r="4" spans="1:8" x14ac:dyDescent="0.35">
      <c r="A4" s="48"/>
      <c r="B4" s="47" t="s">
        <v>82</v>
      </c>
      <c r="C4" s="2"/>
      <c r="D4" s="116" t="s">
        <v>137</v>
      </c>
      <c r="E4" s="116"/>
      <c r="F4" s="3"/>
      <c r="G4" s="3"/>
    </row>
    <row r="5" spans="1:8" ht="15" thickBot="1" x14ac:dyDescent="0.4">
      <c r="A5" s="49" t="s">
        <v>15</v>
      </c>
      <c r="B5" s="50">
        <v>5600</v>
      </c>
      <c r="C5" s="2"/>
      <c r="D5" s="3"/>
      <c r="E5" s="3"/>
      <c r="F5" s="3"/>
      <c r="G5" s="3"/>
    </row>
    <row r="6" spans="1:8" ht="15" thickBot="1" x14ac:dyDescent="0.4">
      <c r="A6" s="49" t="s">
        <v>138</v>
      </c>
      <c r="B6" s="50">
        <v>12500</v>
      </c>
      <c r="C6" s="2"/>
      <c r="D6" s="2" t="s">
        <v>139</v>
      </c>
      <c r="E6" s="3" t="s">
        <v>140</v>
      </c>
      <c r="F6" s="4">
        <f>B9/B12*100</f>
        <v>40</v>
      </c>
      <c r="G6" s="3" t="s">
        <v>141</v>
      </c>
      <c r="H6" s="7" t="s">
        <v>176</v>
      </c>
    </row>
    <row r="7" spans="1:8" ht="15" thickBot="1" x14ac:dyDescent="0.4">
      <c r="A7" s="49" t="s">
        <v>142</v>
      </c>
      <c r="B7" s="50">
        <v>480000</v>
      </c>
      <c r="C7" s="2"/>
      <c r="D7" s="2"/>
      <c r="E7" s="3"/>
      <c r="F7" s="3"/>
      <c r="G7" s="3"/>
    </row>
    <row r="8" spans="1:8" ht="15" thickBot="1" x14ac:dyDescent="0.4">
      <c r="A8" s="49" t="s">
        <v>143</v>
      </c>
      <c r="B8" s="50">
        <v>161000</v>
      </c>
      <c r="C8" s="2"/>
      <c r="D8" s="2" t="s">
        <v>144</v>
      </c>
      <c r="E8" s="3" t="s">
        <v>145</v>
      </c>
      <c r="F8" s="4">
        <f>((B9-B8)/B12)*100</f>
        <v>12</v>
      </c>
      <c r="G8" s="3" t="s">
        <v>141</v>
      </c>
      <c r="H8" s="7" t="s">
        <v>176</v>
      </c>
    </row>
    <row r="9" spans="1:8" ht="15" thickBot="1" x14ac:dyDescent="0.4">
      <c r="A9" s="49" t="s">
        <v>146</v>
      </c>
      <c r="B9" s="50">
        <v>230000</v>
      </c>
      <c r="C9" s="2"/>
      <c r="D9" s="2"/>
      <c r="E9" s="3"/>
      <c r="F9" s="3"/>
      <c r="G9" s="3"/>
    </row>
    <row r="10" spans="1:8" ht="15" thickBot="1" x14ac:dyDescent="0.4">
      <c r="A10" s="49" t="s">
        <v>147</v>
      </c>
      <c r="B10" s="50">
        <v>10500</v>
      </c>
      <c r="C10" s="2"/>
      <c r="D10" s="2" t="s">
        <v>148</v>
      </c>
      <c r="E10" s="3" t="s">
        <v>149</v>
      </c>
      <c r="F10" s="5">
        <f>B12-B9</f>
        <v>345000</v>
      </c>
      <c r="H10" s="7" t="s">
        <v>176</v>
      </c>
    </row>
    <row r="11" spans="1:8" ht="15" thickBot="1" x14ac:dyDescent="0.4">
      <c r="A11" s="49" t="s">
        <v>150</v>
      </c>
      <c r="B11" s="50">
        <v>3500</v>
      </c>
      <c r="C11" s="2"/>
      <c r="D11" s="2"/>
    </row>
    <row r="12" spans="1:8" ht="15" thickBot="1" x14ac:dyDescent="0.4">
      <c r="A12" s="49" t="s">
        <v>151</v>
      </c>
      <c r="B12" s="50">
        <v>575000</v>
      </c>
      <c r="C12" s="2"/>
      <c r="D12" s="2" t="s">
        <v>152</v>
      </c>
      <c r="E12" s="3" t="s">
        <v>153</v>
      </c>
      <c r="F12" s="5">
        <f>(B10+B6)/2</f>
        <v>11500</v>
      </c>
      <c r="G12" s="3"/>
      <c r="H12" s="7" t="s">
        <v>176</v>
      </c>
    </row>
    <row r="13" spans="1:8" ht="15" thickBot="1" x14ac:dyDescent="0.4">
      <c r="A13" s="49" t="s">
        <v>154</v>
      </c>
      <c r="B13" s="50">
        <v>18000</v>
      </c>
      <c r="C13" s="2"/>
      <c r="D13" s="2"/>
      <c r="E13" s="3"/>
      <c r="F13" s="3"/>
      <c r="G13" s="3"/>
    </row>
    <row r="14" spans="1:8" ht="15" thickBot="1" x14ac:dyDescent="0.4">
      <c r="A14" s="49" t="s">
        <v>155</v>
      </c>
      <c r="B14" s="50">
        <v>26000</v>
      </c>
      <c r="C14" s="2"/>
      <c r="D14" s="2" t="s">
        <v>156</v>
      </c>
      <c r="E14" s="3" t="s">
        <v>157</v>
      </c>
      <c r="F14" s="4">
        <f>F10/F12</f>
        <v>30</v>
      </c>
      <c r="G14" s="3" t="s">
        <v>158</v>
      </c>
      <c r="H14" s="7" t="s">
        <v>176</v>
      </c>
    </row>
    <row r="15" spans="1:8" ht="15" thickBot="1" x14ac:dyDescent="0.4">
      <c r="A15" s="52"/>
      <c r="B15" s="52"/>
      <c r="C15" s="2"/>
      <c r="D15" s="2"/>
      <c r="E15" s="3"/>
      <c r="F15" s="3"/>
      <c r="G15" s="3"/>
      <c r="H15" s="34"/>
    </row>
    <row r="16" spans="1:8" ht="15" thickBot="1" x14ac:dyDescent="0.4">
      <c r="A16" s="51" t="s">
        <v>159</v>
      </c>
      <c r="B16" s="52"/>
      <c r="C16" s="3"/>
      <c r="D16" s="2" t="s">
        <v>160</v>
      </c>
      <c r="E16" s="3" t="s">
        <v>161</v>
      </c>
      <c r="F16" s="28">
        <f>(B6+B14+B5)/(B13+B11)</f>
        <v>2.0511627906976746</v>
      </c>
      <c r="G16" s="3" t="s">
        <v>162</v>
      </c>
      <c r="H16" s="34" t="s">
        <v>131</v>
      </c>
    </row>
    <row r="17" spans="1:8" ht="15" thickBot="1" x14ac:dyDescent="0.4">
      <c r="A17" s="53" t="s">
        <v>163</v>
      </c>
      <c r="B17" s="54">
        <v>0.8</v>
      </c>
      <c r="C17" s="3"/>
      <c r="D17" s="3"/>
      <c r="E17" s="3"/>
      <c r="F17" s="3"/>
      <c r="G17" s="3"/>
      <c r="H17" s="34"/>
    </row>
    <row r="18" spans="1:8" ht="15" thickBot="1" x14ac:dyDescent="0.4">
      <c r="A18" s="53" t="s">
        <v>164</v>
      </c>
      <c r="B18" s="54">
        <v>0.6</v>
      </c>
      <c r="C18" s="3"/>
      <c r="D18" s="2" t="s">
        <v>165</v>
      </c>
      <c r="E18" s="3" t="s">
        <v>166</v>
      </c>
      <c r="F18" s="5">
        <f>F10+B6-B10</f>
        <v>347000</v>
      </c>
      <c r="G18" s="3"/>
      <c r="H18" s="34" t="s">
        <v>131</v>
      </c>
    </row>
    <row r="19" spans="1:8" ht="15" thickBot="1" x14ac:dyDescent="0.4">
      <c r="C19" s="3"/>
      <c r="D19" s="2"/>
      <c r="E19" s="3"/>
      <c r="F19" s="3"/>
      <c r="G19" s="3"/>
    </row>
    <row r="20" spans="1:8" ht="15" thickBot="1" x14ac:dyDescent="0.4">
      <c r="C20" s="3"/>
      <c r="D20" s="2" t="s">
        <v>167</v>
      </c>
      <c r="E20" s="3" t="s">
        <v>168</v>
      </c>
      <c r="F20" s="4">
        <f>B13/(F18*B18)*365</f>
        <v>31.556195965417867</v>
      </c>
      <c r="G20" s="3" t="s">
        <v>169</v>
      </c>
      <c r="H20" s="35" t="s">
        <v>132</v>
      </c>
    </row>
    <row r="21" spans="1:8" ht="15" thickBot="1" x14ac:dyDescent="0.4">
      <c r="C21" s="3"/>
      <c r="E21" s="3"/>
      <c r="F21" s="6"/>
      <c r="G21" s="3"/>
      <c r="H21" s="35"/>
    </row>
    <row r="22" spans="1:8" ht="15" thickBot="1" x14ac:dyDescent="0.4">
      <c r="C22" s="3"/>
      <c r="D22" s="2" t="s">
        <v>170</v>
      </c>
      <c r="E22" s="3" t="s">
        <v>171</v>
      </c>
      <c r="F22" s="4">
        <f>B14/(B12*B17)*365</f>
        <v>20.630434782608695</v>
      </c>
      <c r="G22" s="3" t="s">
        <v>169</v>
      </c>
      <c r="H22" s="35" t="s">
        <v>132</v>
      </c>
    </row>
    <row r="23" spans="1:8" x14ac:dyDescent="0.35">
      <c r="C23" s="3"/>
    </row>
    <row r="24" spans="1:8" x14ac:dyDescent="0.35">
      <c r="A24" s="25" t="s">
        <v>177</v>
      </c>
      <c r="D24" s="2"/>
    </row>
    <row r="25" spans="1:8" x14ac:dyDescent="0.35">
      <c r="A25" s="119" t="s">
        <v>213</v>
      </c>
      <c r="B25" s="119"/>
      <c r="C25" s="119"/>
      <c r="D25" s="119"/>
      <c r="E25" s="119"/>
      <c r="F25" s="119"/>
      <c r="G25" s="119"/>
      <c r="H25" s="119"/>
    </row>
  </sheetData>
  <mergeCells count="2">
    <mergeCell ref="D4:E4"/>
    <mergeCell ref="A25:H25"/>
  </mergeCells>
  <conditionalFormatting sqref="F6 F8 F14 F20 F22">
    <cfRule type="cellIs" dxfId="2" priority="2" stopIfTrue="1" operator="lessThan">
      <formula>1</formula>
    </cfRule>
  </conditionalFormatting>
  <conditionalFormatting sqref="F10">
    <cfRule type="cellIs" dxfId="1" priority="1" stopIfTrue="1" operator="lessThan">
      <formula>1</formula>
    </cfRule>
  </conditionalFormatting>
  <conditionalFormatting sqref="F12 F18">
    <cfRule type="cellIs" dxfId="0" priority="3" stopIfTrue="1" operator="lessThan">
      <formula>1</formula>
    </cfRule>
  </conditionalFormatting>
  <printOptions headings="1" gridLines="1"/>
  <pageMargins left="0.7" right="0.7" top="0.75" bottom="0.75" header="0.3" footer="0.3"/>
  <pageSetup paperSize="9" orientation="landscape" horizontalDpi="360" verticalDpi="360" r:id="rId1"/>
  <headerFooter>
    <oddHeader>&amp;L&amp;16&amp;A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D48F2-31B8-4105-9DB1-3094218D3C30}">
  <sheetPr>
    <tabColor rgb="FFFFFF00"/>
    <pageSetUpPr fitToPage="1"/>
  </sheetPr>
  <dimension ref="A1:G18"/>
  <sheetViews>
    <sheetView zoomScaleNormal="100" workbookViewId="0"/>
  </sheetViews>
  <sheetFormatPr defaultRowHeight="14.5" x14ac:dyDescent="0.35"/>
  <cols>
    <col min="1" max="1" width="26.1796875" customWidth="1"/>
    <col min="6" max="6" width="57.1796875" customWidth="1"/>
  </cols>
  <sheetData>
    <row r="1" spans="1:7" x14ac:dyDescent="0.35">
      <c r="A1" s="1" t="s">
        <v>134</v>
      </c>
      <c r="B1" s="8"/>
      <c r="C1" s="3"/>
      <c r="D1" s="3"/>
      <c r="E1" s="3"/>
      <c r="F1" s="3"/>
    </row>
    <row r="2" spans="1:7" x14ac:dyDescent="0.35">
      <c r="A2" s="1" t="s">
        <v>178</v>
      </c>
      <c r="B2" s="8"/>
      <c r="C2" s="3"/>
      <c r="D2" s="3"/>
      <c r="E2" s="3"/>
      <c r="F2" s="3"/>
    </row>
    <row r="3" spans="1:7" x14ac:dyDescent="0.35">
      <c r="A3" s="1"/>
      <c r="B3" s="8"/>
      <c r="C3" s="3"/>
      <c r="D3" s="3"/>
      <c r="E3" s="3"/>
      <c r="F3" s="3"/>
    </row>
    <row r="4" spans="1:7" x14ac:dyDescent="0.35">
      <c r="A4" s="3" t="s">
        <v>179</v>
      </c>
      <c r="B4" s="8"/>
      <c r="C4" s="3"/>
      <c r="D4" s="3"/>
      <c r="E4" s="3"/>
      <c r="F4" s="3"/>
    </row>
    <row r="5" spans="1:7" x14ac:dyDescent="0.35">
      <c r="A5" s="3"/>
      <c r="B5" s="8"/>
      <c r="C5" s="3"/>
      <c r="D5" s="3"/>
      <c r="E5" s="3"/>
      <c r="F5" s="3"/>
    </row>
    <row r="6" spans="1:7" ht="25.4" customHeight="1" x14ac:dyDescent="0.35">
      <c r="A6" s="13" t="s">
        <v>180</v>
      </c>
      <c r="B6" s="94">
        <v>2024</v>
      </c>
      <c r="C6" s="95"/>
      <c r="D6" s="94">
        <v>2025</v>
      </c>
      <c r="E6" s="95"/>
      <c r="F6" s="13" t="s">
        <v>181</v>
      </c>
    </row>
    <row r="7" spans="1:7" ht="141.5" customHeight="1" x14ac:dyDescent="0.35">
      <c r="A7" s="9" t="s">
        <v>182</v>
      </c>
      <c r="B7" s="10">
        <v>1.5</v>
      </c>
      <c r="C7" s="12" t="s">
        <v>162</v>
      </c>
      <c r="D7" s="10">
        <v>2.0499999999999998</v>
      </c>
      <c r="E7" s="12" t="s">
        <v>162</v>
      </c>
      <c r="F7" s="11" t="s">
        <v>183</v>
      </c>
      <c r="G7" s="7" t="s">
        <v>184</v>
      </c>
    </row>
    <row r="8" spans="1:7" ht="100.5" customHeight="1" x14ac:dyDescent="0.35">
      <c r="A8" s="9" t="s">
        <v>185</v>
      </c>
      <c r="B8" s="10">
        <v>18</v>
      </c>
      <c r="C8" s="12" t="s">
        <v>141</v>
      </c>
      <c r="D8" s="10">
        <v>12</v>
      </c>
      <c r="E8" s="12" t="s">
        <v>141</v>
      </c>
      <c r="F8" s="11" t="s">
        <v>186</v>
      </c>
      <c r="G8" s="7" t="s">
        <v>184</v>
      </c>
    </row>
    <row r="9" spans="1:7" ht="154.5" customHeight="1" x14ac:dyDescent="0.35">
      <c r="A9" s="11" t="s">
        <v>187</v>
      </c>
      <c r="B9" s="10">
        <v>28</v>
      </c>
      <c r="C9" s="12" t="s">
        <v>169</v>
      </c>
      <c r="D9" s="10">
        <v>21</v>
      </c>
      <c r="E9" s="12" t="s">
        <v>169</v>
      </c>
      <c r="F9" s="11" t="s">
        <v>188</v>
      </c>
      <c r="G9" s="7" t="s">
        <v>184</v>
      </c>
    </row>
    <row r="10" spans="1:7" x14ac:dyDescent="0.35">
      <c r="A10" s="3"/>
      <c r="B10" s="8"/>
      <c r="C10" s="3"/>
      <c r="D10" s="3"/>
      <c r="E10" s="3"/>
      <c r="F10" s="3"/>
    </row>
    <row r="11" spans="1:7" x14ac:dyDescent="0.35">
      <c r="A11" s="25" t="s">
        <v>115</v>
      </c>
    </row>
    <row r="12" spans="1:7" x14ac:dyDescent="0.35">
      <c r="A12" s="24"/>
    </row>
    <row r="13" spans="1:7" x14ac:dyDescent="0.35">
      <c r="A13" s="24" t="s">
        <v>214</v>
      </c>
    </row>
    <row r="14" spans="1:7" x14ac:dyDescent="0.35">
      <c r="A14" s="24"/>
    </row>
    <row r="15" spans="1:7" x14ac:dyDescent="0.35">
      <c r="A15" s="24" t="s">
        <v>215</v>
      </c>
    </row>
    <row r="17" spans="1:1" x14ac:dyDescent="0.35">
      <c r="A17" s="24" t="s">
        <v>189</v>
      </c>
    </row>
    <row r="18" spans="1:1" x14ac:dyDescent="0.35">
      <c r="A18" s="24" t="s">
        <v>190</v>
      </c>
    </row>
  </sheetData>
  <mergeCells count="2">
    <mergeCell ref="B6:C6"/>
    <mergeCell ref="D6:E6"/>
  </mergeCells>
  <pageMargins left="0.7" right="0.7" top="0.75" bottom="0.75" header="0.3" footer="0.3"/>
  <pageSetup paperSize="9" scale="78" orientation="landscape" r:id="rId1"/>
  <headerFooter>
    <oddHeader>&amp;L&amp;16&amp;A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0A5AA676D2624AA7FE72318C9F5667" ma:contentTypeVersion="11" ma:contentTypeDescription="Create a new document." ma:contentTypeScope="" ma:versionID="0feb9b6a8f7fdbbaa0ec5669e84554e5">
  <xsd:schema xmlns:xsd="http://www.w3.org/2001/XMLSchema" xmlns:xs="http://www.w3.org/2001/XMLSchema" xmlns:p="http://schemas.microsoft.com/office/2006/metadata/properties" xmlns:ns2="d125b3f6-d0e6-4703-adf4-6684bfb85344" xmlns:ns3="04c0c4c1-8f5a-4404-9dca-a6e74bdc6e20" targetNamespace="http://schemas.microsoft.com/office/2006/metadata/properties" ma:root="true" ma:fieldsID="47a9ed1d410b20827ded8140f0aff4d1" ns2:_="" ns3:_="">
    <xsd:import namespace="d125b3f6-d0e6-4703-adf4-6684bfb85344"/>
    <xsd:import namespace="04c0c4c1-8f5a-4404-9dca-a6e74bdc6e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5b3f6-d0e6-4703-adf4-6684bfb853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c0c4c1-8f5a-4404-9dca-a6e74bdc6e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565B45-8E63-4A18-A37B-47A128CA8F8A}">
  <ds:schemaRefs>
    <ds:schemaRef ds:uri="http://www.w3.org/XML/1998/namespace"/>
    <ds:schemaRef ds:uri="http://schemas.microsoft.com/office/2006/documentManagement/types"/>
    <ds:schemaRef ds:uri="http://purl.org/dc/elements/1.1/"/>
    <ds:schemaRef ds:uri="d125b3f6-d0e6-4703-adf4-6684bfb85344"/>
    <ds:schemaRef ds:uri="http://purl.org/dc/dcmitype/"/>
    <ds:schemaRef ds:uri="04c0c4c1-8f5a-4404-9dca-a6e74bdc6e20"/>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AAADE2E-A52C-4C82-BE17-0ADD83E9A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25b3f6-d0e6-4703-adf4-6684bfb85344"/>
    <ds:schemaRef ds:uri="04c0c4c1-8f5a-4404-9dca-a6e74bdc6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DD4A16-6FEA-4BD4-8BC7-E29D888E1E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Task 1 Ledger Accounts</vt:lpstr>
      <vt:lpstr>Task 1 Instruction</vt:lpstr>
      <vt:lpstr>Task 2 Cash Budget - Value</vt:lpstr>
      <vt:lpstr>Task 2 Cash Budget - Formulae</vt:lpstr>
      <vt:lpstr>Task 3 Ratios - Value</vt:lpstr>
      <vt:lpstr>Task 3 Ratios - Formulae</vt:lpstr>
      <vt:lpstr>Task 4 Ratio Analysis</vt:lpstr>
      <vt:lpstr>'Task 3 Ratios - Formulae'!Print_Area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Forbes</dc:creator>
  <cp:keywords/>
  <dc:description/>
  <cp:lastModifiedBy>Lindsay Thomson</cp:lastModifiedBy>
  <cp:revision/>
  <cp:lastPrinted>2026-07-06T08:23:29Z</cp:lastPrinted>
  <dcterms:created xsi:type="dcterms:W3CDTF">2015-06-05T18:17:20Z</dcterms:created>
  <dcterms:modified xsi:type="dcterms:W3CDTF">2026-07-06T08:24:03Z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0x010100120A5AA676D2624AA7FE72318C9F5667</vt:lpwstr>
  </property>
  <property fmtid="{D5CDD505-2E9C-101B-9397-08002B2CF9AE}" pid="3" name="MediaServiceImageTags">
    <vt:lpwstr/>
  </property>
</Properties>
</file>