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qanow.sharepoint.com/sites/Digital_Assessment_Delivery/Accounting/National 5/Question Paper/MI-QPs-CATs/"/>
    </mc:Choice>
  </mc:AlternateContent>
  <xr:revisionPtr revIDLastSave="282" documentId="14_{F6E705A6-0A61-4B90-855F-E2DE49D11FDD}" xr6:coauthVersionLast="47" xr6:coauthVersionMax="47" xr10:uidLastSave="{EC8BE130-8CE4-4A5E-9B1F-E66292BFC639}"/>
  <bookViews>
    <workbookView xWindow="-110" yWindow="-110" windowWidth="19420" windowHeight="10300" xr2:uid="{EDE9F172-E376-40D4-817D-F6E7F8B18933}"/>
  </bookViews>
  <sheets>
    <sheet name="Q1 PART A Instructions" sheetId="21" r:id="rId1"/>
    <sheet name="Q1 PART A" sheetId="11" r:id="rId2"/>
    <sheet name="Q1 PART A (cont) &amp; PART B" sheetId="20" r:id="rId3"/>
    <sheet name="Q2 (a)" sheetId="12" r:id="rId4"/>
    <sheet name="Q2 Data" sheetId="17" state="hidden" r:id="rId5"/>
    <sheet name="Q2 Alt sol" sheetId="22" r:id="rId6"/>
    <sheet name="Q2 (b)" sheetId="24" r:id="rId7"/>
    <sheet name="Q3 - Instructions" sheetId="23" r:id="rId8"/>
    <sheet name="Q3" sheetId="14" r:id="rId9"/>
    <sheet name="Q4" sheetId="13" r:id="rId10"/>
    <sheet name="Q5" sheetId="15" r:id="rId11"/>
    <sheet name="Q6" sheetId="16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6" l="1"/>
  <c r="I54" i="16"/>
  <c r="C35" i="16"/>
  <c r="G35" i="16"/>
  <c r="G52" i="16" l="1"/>
  <c r="G51" i="16"/>
  <c r="G53" i="16" s="1"/>
  <c r="C52" i="16"/>
  <c r="C51" i="16"/>
  <c r="G8" i="12"/>
  <c r="E8" i="12"/>
  <c r="C8" i="12"/>
  <c r="C53" i="16" l="1"/>
  <c r="D14" i="22"/>
  <c r="F14" i="22"/>
  <c r="B14" i="22"/>
  <c r="D4" i="22"/>
  <c r="F4" i="22"/>
  <c r="B4" i="22"/>
  <c r="F18" i="22"/>
  <c r="D18" i="22"/>
  <c r="B18" i="22"/>
  <c r="F7" i="22"/>
  <c r="D7" i="22"/>
  <c r="B7" i="22"/>
  <c r="D10" i="22"/>
  <c r="F10" i="22"/>
  <c r="B10" i="22"/>
  <c r="F3" i="22"/>
  <c r="D3" i="22"/>
  <c r="B3" i="22"/>
  <c r="B72" i="22"/>
  <c r="B26" i="22" s="1"/>
  <c r="B70" i="22"/>
  <c r="D15" i="22" s="1"/>
  <c r="D6" i="22" l="1"/>
  <c r="F6" i="22"/>
  <c r="B6" i="22"/>
  <c r="B25" i="22"/>
  <c r="F25" i="22"/>
  <c r="B24" i="22"/>
  <c r="F24" i="22"/>
  <c r="D24" i="22"/>
  <c r="D25" i="22"/>
  <c r="B21" i="22"/>
  <c r="F21" i="22"/>
  <c r="D21" i="22"/>
  <c r="F27" i="22"/>
  <c r="B17" i="22"/>
  <c r="F17" i="22"/>
  <c r="D17" i="22"/>
  <c r="B27" i="22"/>
  <c r="D27" i="22"/>
  <c r="B9" i="22"/>
  <c r="D12" i="22"/>
  <c r="B20" i="22"/>
  <c r="B23" i="22"/>
  <c r="B29" i="22"/>
  <c r="B12" i="22"/>
  <c r="F12" i="22"/>
  <c r="F15" i="22"/>
  <c r="B15" i="22"/>
  <c r="F28" i="22"/>
  <c r="D28" i="22"/>
  <c r="B28" i="22"/>
  <c r="F22" i="22"/>
  <c r="D22" i="22"/>
  <c r="B22" i="22"/>
  <c r="F19" i="22"/>
  <c r="D19" i="22"/>
  <c r="B19" i="22"/>
  <c r="F8" i="22"/>
  <c r="D8" i="22"/>
  <c r="B8" i="22"/>
  <c r="F29" i="22"/>
  <c r="D29" i="22"/>
  <c r="F23" i="22"/>
  <c r="D23" i="22"/>
  <c r="F20" i="22"/>
  <c r="D20" i="22"/>
  <c r="F9" i="22"/>
  <c r="D9" i="22"/>
  <c r="F13" i="22"/>
  <c r="D13" i="22"/>
  <c r="B13" i="22"/>
  <c r="F16" i="22"/>
  <c r="D16" i="22"/>
  <c r="B16" i="22"/>
  <c r="F5" i="22"/>
  <c r="D5" i="22"/>
  <c r="B5" i="22"/>
  <c r="F26" i="22"/>
  <c r="D26" i="22"/>
  <c r="F11" i="22"/>
  <c r="D11" i="22"/>
  <c r="B11" i="22"/>
  <c r="F42" i="22"/>
  <c r="D42" i="22"/>
  <c r="B42" i="22"/>
  <c r="F41" i="22"/>
  <c r="D41" i="22"/>
  <c r="B41" i="22"/>
  <c r="F40" i="22"/>
  <c r="D40" i="22"/>
  <c r="B40" i="22"/>
  <c r="F39" i="22"/>
  <c r="D39" i="22"/>
  <c r="B39" i="22"/>
  <c r="F37" i="22"/>
  <c r="D37" i="22"/>
  <c r="B37" i="22"/>
  <c r="F36" i="22"/>
  <c r="D36" i="22"/>
  <c r="B36" i="22"/>
  <c r="F35" i="22"/>
  <c r="D35" i="22"/>
  <c r="B35" i="22"/>
  <c r="F34" i="22"/>
  <c r="D34" i="22"/>
  <c r="B34" i="22"/>
  <c r="F29" i="20" l="1"/>
  <c r="F27" i="11"/>
  <c r="F28" i="11" s="1"/>
  <c r="G16" i="12"/>
  <c r="E16" i="12"/>
  <c r="C16" i="12"/>
  <c r="G25" i="16"/>
  <c r="C44" i="16" s="1"/>
  <c r="C24" i="16"/>
  <c r="G24" i="16" s="1"/>
  <c r="G44" i="16" s="1"/>
  <c r="C29" i="16" l="1"/>
  <c r="C30" i="16" s="1"/>
  <c r="E35" i="16" l="1"/>
  <c r="E52" i="16" s="1"/>
  <c r="E44" i="16"/>
  <c r="C19" i="12"/>
  <c r="G19" i="12" s="1"/>
  <c r="C18" i="12"/>
  <c r="G18" i="12" s="1"/>
  <c r="E17" i="12"/>
  <c r="G17" i="12" s="1"/>
  <c r="C17" i="12"/>
  <c r="G15" i="12"/>
  <c r="E15" i="12"/>
  <c r="E14" i="12"/>
  <c r="G14" i="12"/>
  <c r="C14" i="12"/>
  <c r="E13" i="12"/>
  <c r="G13" i="12"/>
  <c r="C13" i="12"/>
  <c r="C9" i="12"/>
  <c r="E7" i="12"/>
  <c r="G7" i="12"/>
  <c r="C7" i="12"/>
  <c r="C5" i="12"/>
  <c r="E51" i="16" l="1"/>
  <c r="E53" i="16" s="1"/>
  <c r="I53" i="16" s="1"/>
  <c r="I55" i="16" s="1"/>
  <c r="E18" i="12"/>
  <c r="E19" i="12"/>
  <c r="G13" i="16"/>
  <c r="G34" i="16" s="1"/>
  <c r="G36" i="16" s="1"/>
  <c r="E13" i="16"/>
  <c r="E34" i="16" s="1"/>
  <c r="E36" i="16" s="1"/>
  <c r="C13" i="16"/>
  <c r="C34" i="16" s="1"/>
  <c r="C36" i="16" s="1"/>
  <c r="G7" i="16"/>
  <c r="E7" i="16"/>
  <c r="C7" i="16"/>
  <c r="C16" i="16" l="1"/>
  <c r="C43" i="16" s="1"/>
  <c r="C45" i="16" s="1"/>
  <c r="E16" i="16"/>
  <c r="E43" i="16" s="1"/>
  <c r="E45" i="16" s="1"/>
  <c r="I7" i="16"/>
  <c r="I36" i="16"/>
  <c r="I38" i="16" s="1"/>
  <c r="G16" i="16"/>
  <c r="G43" i="16" s="1"/>
  <c r="G45" i="16" s="1"/>
  <c r="I45" i="16" l="1"/>
  <c r="I47" i="16" s="1"/>
  <c r="D24" i="15"/>
  <c r="F23" i="15" s="1"/>
  <c r="F24" i="15" s="1"/>
  <c r="E24" i="14"/>
  <c r="D11" i="14"/>
  <c r="D12" i="14" s="1"/>
  <c r="D14" i="14" s="1"/>
  <c r="E16" i="14" s="1"/>
  <c r="E17" i="14" s="1"/>
  <c r="E25" i="14" l="1"/>
  <c r="E28" i="14" s="1"/>
  <c r="C46" i="13"/>
  <c r="E44" i="13"/>
  <c r="C44" i="13"/>
  <c r="E33" i="13"/>
  <c r="E34" i="13" s="1"/>
  <c r="D25" i="13"/>
  <c r="D24" i="13"/>
  <c r="D26" i="13" s="1"/>
  <c r="C21" i="13"/>
  <c r="D14" i="13"/>
  <c r="D13" i="13"/>
  <c r="D15" i="13" s="1"/>
  <c r="E21" i="13" s="1"/>
  <c r="G21" i="13" s="1"/>
  <c r="E10" i="13"/>
  <c r="E9" i="13"/>
  <c r="G10" i="13" s="1"/>
  <c r="E7" i="13"/>
  <c r="Q5" i="13"/>
  <c r="Q7" i="13" s="1"/>
  <c r="E6" i="13" s="1"/>
  <c r="E4" i="13"/>
  <c r="G44" i="13" l="1"/>
  <c r="E46" i="13" s="1"/>
  <c r="G46" i="13" s="1"/>
  <c r="G7" i="13"/>
  <c r="E30" i="13"/>
  <c r="C34" i="13"/>
  <c r="E3" i="13"/>
  <c r="G4" i="13" s="1"/>
  <c r="C30" i="13"/>
  <c r="G30" i="13" l="1"/>
  <c r="G34" i="13"/>
  <c r="C39" i="13"/>
  <c r="G39" i="13" s="1"/>
  <c r="G20" i="12" l="1"/>
  <c r="E20" i="12"/>
  <c r="C20" i="12"/>
  <c r="G10" i="12"/>
  <c r="E10" i="12"/>
  <c r="C10" i="12"/>
  <c r="C22" i="12" l="1"/>
  <c r="E5" i="12" s="1"/>
  <c r="E22" i="12" s="1"/>
  <c r="G5" i="12" s="1"/>
  <c r="G22" i="12" s="1"/>
  <c r="P29" i="11"/>
  <c r="P19" i="11"/>
  <c r="P14" i="11"/>
  <c r="F37" i="11"/>
  <c r="F23" i="11"/>
  <c r="F19" i="11"/>
  <c r="F11" i="11"/>
  <c r="F12" i="11" s="1"/>
  <c r="F13" i="11" s="1"/>
  <c r="F14" i="11" s="1"/>
  <c r="F15" i="11" s="1"/>
  <c r="F4" i="11"/>
  <c r="F5" i="11" s="1"/>
  <c r="F6" i="11" s="1"/>
  <c r="F7" i="11" s="1"/>
  <c r="F32" i="11"/>
  <c r="F33" i="11" s="1"/>
  <c r="P4" i="11"/>
  <c r="P24" i="11"/>
</calcChain>
</file>

<file path=xl/sharedStrings.xml><?xml version="1.0" encoding="utf-8"?>
<sst xmlns="http://schemas.openxmlformats.org/spreadsheetml/2006/main" count="986" uniqueCount="515">
  <si>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Markers should approach question by marking transactions sequentially in date order (mark entries for 2 May first, then mark 3 May etc).</t>
    </r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</si>
  <si>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Mark the starting point first, then ask yourself ‘What would I expect to see next’? (See next page for starting points)</t>
    </r>
  </si>
  <si>
    <r>
      <t xml:space="preserve">   If </t>
    </r>
    <r>
      <rPr>
        <b/>
        <sz val="11"/>
        <color rgb="FF000000"/>
        <rFont val="Trebuchet MS"/>
        <family val="2"/>
      </rPr>
      <t xml:space="preserve">wrong </t>
    </r>
    <r>
      <rPr>
        <sz val="11"/>
        <color rgb="FF000000"/>
        <rFont val="Trebuchet MS"/>
        <family val="2"/>
      </rPr>
      <t>starting point (eg Molly Chambers acc opened instead of Purchases on 3 May) then mark consequentially (except for 13 May).</t>
    </r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</si>
  <si>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In transactions with VAT:</t>
    </r>
  </si>
  <si>
    <t xml:space="preserve">  solution (This also applies if the starting point was wrong).</t>
  </si>
  <si>
    <t xml:space="preserve">   then 0 Marks in Equipment Acc, 1 mark in VAT Acc for £2,000 Dr and 1 consequential mark for £10,000 Cr in Tech2U Acc. (2/3 marks overall)</t>
  </si>
  <si>
    <t xml:space="preserve">   However, if original entry with VAT deducted is on the wrong side mark then mark as per solution.</t>
  </si>
  <si>
    <t xml:space="preserve">  incorrectly calculated as £1,000 Dr, then £11,000 in Tech2U Acc would be awarded 1 consequential mark (2/3 marks overall)</t>
  </si>
  <si>
    <t xml:space="preserve">  has £10,000 Dr then accept £12,000 or £10,000 Cr in Tech2U Acc for 1 consequential mark (as long as £2,000 VAT does not appear anywhere).</t>
  </si>
  <si>
    <t>- Amounts can be split.  Eg 3 May KCM Acc may show separate entries of £35,000 and £7,000 instead of one entry of £42,000</t>
  </si>
  <si>
    <t xml:space="preserve">  This is acceptable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</si>
  <si>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 xml:space="preserve">Apply consequentiality as to which side of the ledger entries are on. Therefore, if a Purchase is incorrectly entered on the Credit side, this  </t>
    </r>
  </si>
  <si>
    <t xml:space="preserve">   correct. Taking this approach may mean that some entries which are correct as per solution, will be marked as consequentially incorrect.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</si>
  <si>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 xml:space="preserve">Consequentiality is not applied to the figures contained within a transaction. The figures are to be marked as per solution (with the </t>
    </r>
  </si>
  <si>
    <t xml:space="preserve">   exception of the instances highlighted above.)</t>
  </si>
  <si>
    <t xml:space="preserve">   If dates/nomenclature/balance WRONG - Ignore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</si>
  <si>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If an entry has been put into the wrong account, it does not gain an award.</t>
    </r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</si>
  <si>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If there are any extra entries as part of a transaction, apply the +/- rule.</t>
    </r>
  </si>
  <si>
    <t xml:space="preserve">   Chambers Acc (with the VAT and Supplier Accounts being correct), they would be awarded 2 marks over the transaction instead of 3.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</si>
  <si>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For Account names, accept "Expenses" for Office Expenses, "Sales" for Sales Revenue, and  "Returns" for Purchases/Sales Returns</t>
    </r>
  </si>
  <si>
    <t>Q1 – General Instructions (Cont)</t>
  </si>
  <si>
    <t>The following starting points in a transaction should be used:</t>
  </si>
  <si>
    <t>Start with entry in Bank Acc. Then look at Equity Acc.</t>
  </si>
  <si>
    <t>Start with entry in Purchases Acc. Look at VAT next. It should follow the Dr or Cr entry of the first figure. Then, look at KCM Supplies Acc.</t>
  </si>
  <si>
    <t>Start with entry in Bank Acc. Then look at Cash Acc.</t>
  </si>
  <si>
    <t>Start with entry in Bank Acc. Then look at Loan Acc.</t>
  </si>
  <si>
    <t>Start in Equipment Acc. Look at VAT next. It should follow the Dr or Cr entry of the first figure. Then, look at Tech 2U Account.</t>
  </si>
  <si>
    <t>Sales Rev Acc</t>
  </si>
  <si>
    <t>£10,500 Cr - 0 Marks</t>
  </si>
  <si>
    <t>OR</t>
  </si>
  <si>
    <t>£4,500 Cr - 0 Marks</t>
  </si>
  <si>
    <t>VAT Acc</t>
  </si>
  <si>
    <t>£2,100 Cr - 1 Consequential Mark</t>
  </si>
  <si>
    <t>£900 Cr - 1 Consequential Mark</t>
  </si>
  <si>
    <t>Start with VAT Account</t>
  </si>
  <si>
    <t>•  If there is any entry in the VAT Acc, then it is a 3 entry transaction so mark as per solution</t>
  </si>
  <si>
    <t xml:space="preserve">   The only exception to this is if </t>
  </si>
  <si>
    <t>£18 Dr - 0 Marks</t>
  </si>
  <si>
    <t>Office Expenses</t>
  </si>
  <si>
    <t>£72 Dr - 1 Consequential Mark</t>
  </si>
  <si>
    <t>Cash Acc</t>
  </si>
  <si>
    <t>£90 Cr - 1 Mark</t>
  </si>
  <si>
    <t xml:space="preserve">•  If there is NO entry in the VAT Acc, then candidate can be awarded 1 out of 3 marks for £72, £75, £90 or £108 credit entry in Cash consequentially on Office Expenses. </t>
  </si>
  <si>
    <t>Start with Purchase Returns.  Look at VAT next.  It should follow the Dr or Cr entry of the first figure. Then, look at KCM Supplies Acc.</t>
  </si>
  <si>
    <t>- If original transaction on 3 May treated as Sales, accept a fully consequential set of Sales Return entries for 3 marks.</t>
  </si>
  <si>
    <t xml:space="preserve">- If 3 May transaction treated as a Purchase but put in wrong column as a Cr then treat 15 May as standalone from 2 May. This means </t>
  </si>
  <si>
    <t xml:space="preserve">  if candidate has subsequently entered £350 Dr in the Purchases Returns Acc it would be marked as wrong but 2 consequential</t>
  </si>
  <si>
    <t xml:space="preserve">  marks would be awarded for £70 Dr in VAT Acc and £420 Cr in KCM Acc.  This rule also applies if original entry was treated as a Sale</t>
  </si>
  <si>
    <t xml:space="preserve">  but entered on the wrong side.</t>
  </si>
  <si>
    <t xml:space="preserve">- If 3 May treated as a Purchase but 15 May treated as a Sales Return, then DNA mark in Sales Returns. Consequential marks could be </t>
  </si>
  <si>
    <t xml:space="preserve">  awarded in VAT and KCM supplies. If full amount shown (£420) in Sales Returns, then mark as per solution</t>
  </si>
  <si>
    <t>Question</t>
  </si>
  <si>
    <t>Expected  Response</t>
  </si>
  <si>
    <t>Marks</t>
  </si>
  <si>
    <t>Bank (Cash Equivalents)</t>
  </si>
  <si>
    <t>Dr</t>
  </si>
  <si>
    <t>Cr</t>
  </si>
  <si>
    <t>Balance</t>
  </si>
  <si>
    <t>Equipment</t>
  </si>
  <si>
    <t>£</t>
  </si>
  <si>
    <t>2 May</t>
  </si>
  <si>
    <t>Equity</t>
  </si>
  <si>
    <t>dr</t>
  </si>
  <si>
    <t>(1)</t>
  </si>
  <si>
    <t>7 May</t>
  </si>
  <si>
    <t>Tech2U</t>
  </si>
  <si>
    <t>4 May</t>
  </si>
  <si>
    <t>Cash</t>
  </si>
  <si>
    <t>5 May</t>
  </si>
  <si>
    <t>Loan</t>
  </si>
  <si>
    <t>TECH 2U</t>
  </si>
  <si>
    <t>8 May</t>
  </si>
  <si>
    <t>Sales Revenue &amp; Vat</t>
  </si>
  <si>
    <t>VAT</t>
  </si>
  <si>
    <t>Equipment + VAT</t>
  </si>
  <si>
    <t>cr</t>
  </si>
  <si>
    <t>3 May</t>
  </si>
  <si>
    <t>KCM Supplies</t>
  </si>
  <si>
    <t>Sales Revenue</t>
  </si>
  <si>
    <t>Tech 2U</t>
  </si>
  <si>
    <t>Bank/Dodson &amp; Sons</t>
  </si>
  <si>
    <t>13 May</t>
  </si>
  <si>
    <t>15 May</t>
  </si>
  <si>
    <t>Dodson &amp; Sons</t>
  </si>
  <si>
    <t>Bank</t>
  </si>
  <si>
    <t>Sales &amp; Vat</t>
  </si>
  <si>
    <t>Purchases</t>
  </si>
  <si>
    <t>Purchase Returns</t>
  </si>
  <si>
    <t>Purchases &amp; Vat</t>
  </si>
  <si>
    <t>Purch Ret &amp; Vat</t>
  </si>
  <si>
    <t>NOTE</t>
  </si>
  <si>
    <r>
      <rPr>
        <b/>
        <sz val="11"/>
        <color theme="1"/>
        <rFont val="Trebuchet MS"/>
        <family val="2"/>
      </rPr>
      <t xml:space="preserve">Sales Revenue </t>
    </r>
    <r>
      <rPr>
        <sz val="11"/>
        <color theme="1"/>
        <rFont val="Trebuchet MS"/>
        <family val="2"/>
      </rPr>
      <t xml:space="preserve"> may be shown as</t>
    </r>
  </si>
  <si>
    <t>Off Expenses &amp; Vat</t>
  </si>
  <si>
    <r>
      <rPr>
        <b/>
        <sz val="11"/>
        <color theme="1"/>
        <rFont val="Trebuchet MS"/>
        <family val="2"/>
      </rPr>
      <t>VAT</t>
    </r>
    <r>
      <rPr>
        <sz val="11"/>
        <color theme="1"/>
        <rFont val="Trebuchet MS"/>
        <family val="2"/>
      </rPr>
      <t xml:space="preserve"> may be shown as </t>
    </r>
  </si>
  <si>
    <t>Expected Response</t>
  </si>
  <si>
    <t xml:space="preserve"> Max Mark</t>
  </si>
  <si>
    <t>Additional Guidance</t>
  </si>
  <si>
    <t>Year 2</t>
  </si>
  <si>
    <t>(b)</t>
  </si>
  <si>
    <t>• Can buy without need for cash/money in the bank or a loan (1)</t>
  </si>
  <si>
    <t>Any 2 for one mark each.</t>
  </si>
  <si>
    <t>• Pay at a later date (1)</t>
  </si>
  <si>
    <t>• Pay in instalments (1)</t>
  </si>
  <si>
    <t>Must be benefit to Molly (the buyer)</t>
  </si>
  <si>
    <t>• Time to sell before paying (1)</t>
  </si>
  <si>
    <t>• Improves cash flow (1)</t>
  </si>
  <si>
    <t>• Improves credit score (1)</t>
  </si>
  <si>
    <t>DNA any reference to discounts as it</t>
  </si>
  <si>
    <t>is not specific to buying on credit.</t>
  </si>
  <si>
    <t>(c)</t>
  </si>
  <si>
    <t>• Invoice</t>
  </si>
  <si>
    <t>(d)</t>
  </si>
  <si>
    <t>• Non Current Liabilities</t>
  </si>
  <si>
    <t>Error</t>
  </si>
  <si>
    <t>Effect</t>
  </si>
  <si>
    <t>Amount</t>
  </si>
  <si>
    <t xml:space="preserve">If there is a negative final total, then </t>
  </si>
  <si>
    <t>Increase</t>
  </si>
  <si>
    <t>it must be indicated by minus sign</t>
  </si>
  <si>
    <t>No Effect</t>
  </si>
  <si>
    <t>or word "Decrease" to gain award.</t>
  </si>
  <si>
    <t>Decrease</t>
  </si>
  <si>
    <t>Amount column overrides Effect</t>
  </si>
  <si>
    <t xml:space="preserve">Total </t>
  </si>
  <si>
    <t>has "Decrease" and 0 in each column</t>
  </si>
  <si>
    <t>then award mark for the 0 amount.</t>
  </si>
  <si>
    <t>Max Mark</t>
  </si>
  <si>
    <r>
      <t>Cash Budget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 for Rustic Comfort for April - June Year 2</t>
    </r>
  </si>
  <si>
    <t>32 marks</t>
  </si>
  <si>
    <t>•  For heading/layout mark:</t>
  </si>
  <si>
    <t xml:space="preserve"> - just needs words ‘Cash Budget’ and Apr, May, June columns</t>
  </si>
  <si>
    <t>April</t>
  </si>
  <si>
    <t xml:space="preserve">May </t>
  </si>
  <si>
    <t>June</t>
  </si>
  <si>
    <t> - must have headings for ‘money in’ and 'money out'</t>
  </si>
  <si>
    <r>
      <t>Opening Balance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</si>
  <si>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1 for line</t>
  </si>
  <si>
    <t xml:space="preserve"> - must have Op &amp; Cl Balance labels</t>
  </si>
  <si>
    <r>
      <t>Receipts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</si>
  <si>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 xml:space="preserve"> - no extraneous items, ie units</t>
  </si>
  <si>
    <t>Credit Sales (£150)</t>
  </si>
  <si>
    <t>Cash Sales (£120)</t>
  </si>
  <si>
    <t>Sale of Delivery Vans</t>
  </si>
  <si>
    <t xml:space="preserve">   April             May          June</t>
  </si>
  <si>
    <t>Total Receipts</t>
  </si>
  <si>
    <t xml:space="preserve">   100,800       119,650     140,100</t>
  </si>
  <si>
    <r>
      <t>Payments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</si>
  <si>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 xml:space="preserve">• If Sales units used for production calcs - no award each time </t>
  </si>
  <si>
    <t>Materials</t>
  </si>
  <si>
    <t>Labour</t>
  </si>
  <si>
    <t>• Credit Sales for April:</t>
  </si>
  <si>
    <t>Overtime</t>
  </si>
  <si>
    <r>
      <t xml:space="preserve">   500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*60%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* £150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 = 45,000</t>
    </r>
  </si>
  <si>
    <t>Variable Overheads</t>
  </si>
  <si>
    <t xml:space="preserve">   See Alternative Solution Sheet for consequentiality</t>
  </si>
  <si>
    <t>Fixed Costs</t>
  </si>
  <si>
    <t>New Delivery Vans</t>
  </si>
  <si>
    <t>• Cash Sales for April:</t>
  </si>
  <si>
    <t>Rent</t>
  </si>
  <si>
    <r>
      <t xml:space="preserve">   600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*40%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* (150-30 = 120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>) = 28,800</t>
    </r>
  </si>
  <si>
    <t>Total Payments</t>
  </si>
  <si>
    <r>
      <t>Closing Balance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</si>
  <si>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• Overtime is 2 marks for BOTH figures of 900 in May &amp; June</t>
  </si>
  <si>
    <t>• If May incorrect, June is consequential if same figure - 1 mark</t>
  </si>
  <si>
    <t>• If done as a list, do not award marks for:</t>
  </si>
  <si>
    <t xml:space="preserve">  - Heading/Layout     - Opening Balance      - Closing Balance</t>
  </si>
  <si>
    <t xml:space="preserve">  - Sale of Delivery Van    - First mark of Fixed Costs</t>
  </si>
  <si>
    <t xml:space="preserve">  - First mark of Rent (DNA 6 marks in total).</t>
  </si>
  <si>
    <t>Op Balance</t>
  </si>
  <si>
    <t>Sales</t>
  </si>
  <si>
    <t>March</t>
  </si>
  <si>
    <t>May</t>
  </si>
  <si>
    <t>July</t>
  </si>
  <si>
    <t>Credit SP</t>
  </si>
  <si>
    <t>Cash Disc</t>
  </si>
  <si>
    <t>Cr Sales</t>
  </si>
  <si>
    <t>Cash Sales</t>
  </si>
  <si>
    <t>Production</t>
  </si>
  <si>
    <t>Material</t>
  </si>
  <si>
    <t>OT</t>
  </si>
  <si>
    <t>OT Hours</t>
  </si>
  <si>
    <t>Employ</t>
  </si>
  <si>
    <t xml:space="preserve">Var OH </t>
  </si>
  <si>
    <t>Old Vans</t>
  </si>
  <si>
    <t>New Vans</t>
  </si>
  <si>
    <t xml:space="preserve">Rent </t>
  </si>
  <si>
    <t xml:space="preserve"> </t>
  </si>
  <si>
    <t xml:space="preserve">Credit </t>
  </si>
  <si>
    <t>(3)</t>
  </si>
  <si>
    <t>Correct Figure</t>
  </si>
  <si>
    <t>Went forward a month AND didn't multiply by 60%</t>
  </si>
  <si>
    <t>Didn’t go back a month AND didn't multiply by 60%</t>
  </si>
  <si>
    <t>(0)</t>
  </si>
  <si>
    <t>Went forward a month and discounted by 20% and didn't multiply by 60%</t>
  </si>
  <si>
    <t>(2)</t>
  </si>
  <si>
    <t>Didn't multiply by 60%</t>
  </si>
  <si>
    <t>Didn’t go back a month and discounted by 20% and didn't multiply by 60%</t>
  </si>
  <si>
    <t>Didn't multiply by 60% AND dicounted by 20%</t>
  </si>
  <si>
    <t>Went forwards instead of back a month</t>
  </si>
  <si>
    <t>Didn't go back a month</t>
  </si>
  <si>
    <t xml:space="preserve">Went forward a month and discounted by 20% </t>
  </si>
  <si>
    <t xml:space="preserve">Didn’t go back a month and discounted by 20% </t>
  </si>
  <si>
    <t>Went forward a month AND multiplied by 40% instead of 60%</t>
  </si>
  <si>
    <t>Discounted by 20%</t>
  </si>
  <si>
    <t>Didn’t go back a month AND multiplied by 40% instead of 60%</t>
  </si>
  <si>
    <t>Went forward a month and discounted by 20% and multiplied by 40%</t>
  </si>
  <si>
    <t>Multiplied by 40% instead of 60%</t>
  </si>
  <si>
    <t>Didn’t go back a month and discounted by 20% and multiplied by 40%</t>
  </si>
  <si>
    <t>Multiplied by 40% instead of 60% AND discounted by 20%</t>
  </si>
  <si>
    <t>Went forward a month and discounted by 80% and didn't multiply by 60%</t>
  </si>
  <si>
    <t>Didn’t go back a month and discounted by 80% and didn't multiply by 60%</t>
  </si>
  <si>
    <t>Didn't multiply by 60% AND dicounted by 80%</t>
  </si>
  <si>
    <t xml:space="preserve">Went forward a month and discounted by 80% </t>
  </si>
  <si>
    <t xml:space="preserve">Didn’t go back a month and discounted by 80% </t>
  </si>
  <si>
    <t>Discounted by 80%</t>
  </si>
  <si>
    <t>Went forward a month and discounted by 80% and multiplied by 40%</t>
  </si>
  <si>
    <t>Didn’t go back a month and discounted by 80% and multiplied by 40%</t>
  </si>
  <si>
    <t>Multiplied by 40% instead of 60% AND discounted by 80%</t>
  </si>
  <si>
    <t>Correct figures</t>
  </si>
  <si>
    <t>Didn't multiply by 40%</t>
  </si>
  <si>
    <t>Didn't discount by 20%</t>
  </si>
  <si>
    <t xml:space="preserve">Multiplied by 60% instead of 40% </t>
  </si>
  <si>
    <t>If candidate has shifted a month,</t>
  </si>
  <si>
    <t>Discounted by 80% instead of discounting 20%</t>
  </si>
  <si>
    <t>Didn't discount by 20% or multiply by 40%</t>
  </si>
  <si>
    <t>Didn't discount by 20% and multiplied by 60%</t>
  </si>
  <si>
    <t xml:space="preserve">Multiplied by 60% and discounted by 80% </t>
  </si>
  <si>
    <t>Didn't multiply by 40% and discounted by 80%</t>
  </si>
  <si>
    <t>Var OH</t>
  </si>
  <si>
    <t>Mar</t>
  </si>
  <si>
    <t>APRIL</t>
  </si>
  <si>
    <t>MAY</t>
  </si>
  <si>
    <t>JUNE</t>
  </si>
  <si>
    <t>Jul</t>
  </si>
  <si>
    <t>Credit</t>
  </si>
  <si>
    <t>These examples score 0 marks across the line despite 2 entries being correct as per alternative solution.</t>
  </si>
  <si>
    <t>The level of output where a business makes neither a profit nor a loss.</t>
  </si>
  <si>
    <t>The point where all costs are covered.</t>
  </si>
  <si>
    <t>1 Mark</t>
  </si>
  <si>
    <t>Costs not directly linked to production of a product/department/cost centre.</t>
  </si>
  <si>
    <t xml:space="preserve">DNA "Costs which are not Direct" on its own - must have </t>
  </si>
  <si>
    <t>Ignore any reference to examples.</t>
  </si>
  <si>
    <t>reference to production.</t>
  </si>
  <si>
    <t>Question 3 - General Instructions</t>
  </si>
  <si>
    <t>1.</t>
  </si>
  <si>
    <t>Nomenclature</t>
  </si>
  <si>
    <t>To gain award, figures must have reasonable nomenclature eg DNA layout award for:</t>
  </si>
  <si>
    <t>• Provision for Bad Debts labelled as Trade Receivables</t>
  </si>
  <si>
    <t>• Provision for Bad Debts labelled just as “Bad Debts”</t>
  </si>
  <si>
    <t>• Provision for Depreciation labelled as Equipment (Depreciation on its own is acceptable)</t>
  </si>
  <si>
    <r>
      <rPr>
        <b/>
        <sz val="11"/>
        <color theme="1"/>
        <rFont val="Trebuchet MS"/>
        <family val="2"/>
      </rPr>
      <t>NOTE</t>
    </r>
    <r>
      <rPr>
        <sz val="11"/>
        <color theme="1"/>
        <rFont val="Trebuchet MS"/>
        <family val="2"/>
      </rPr>
      <t xml:space="preserve"> – if figure didn’t gain award in first instance, then ignore wrong nomenclature in the layout mark.</t>
    </r>
  </si>
  <si>
    <t>2.</t>
  </si>
  <si>
    <t>For a mark to be awarded it must be the correct effect (a wrong effect like adding Closing Inventory would get no award - but does</t>
  </si>
  <si>
    <t xml:space="preserve"> not affect the Arithmetic mark).</t>
  </si>
  <si>
    <t>3.</t>
  </si>
  <si>
    <t>Layout</t>
  </si>
  <si>
    <t>• Need to have "for the year ended" with date (must have year). Name of firm not needed.</t>
  </si>
  <si>
    <t>• Layout must have inclusion of ticked labels and no extraneous/SOFP labels.</t>
  </si>
  <si>
    <t xml:space="preserve">  Although other headings are not required, do not award if they are clearly wrong (ie Less Expenses called Current Liabilities).</t>
  </si>
  <si>
    <t>• Accept Other Income before Expenses</t>
  </si>
  <si>
    <t>4.</t>
  </si>
  <si>
    <t>Arithmetic</t>
  </si>
  <si>
    <t>5.</t>
  </si>
  <si>
    <t>Extraneous</t>
  </si>
  <si>
    <t>• If there is only £2,000 for Provision for Depreciation in Income Statement then it is wrong, but not extraneous.</t>
  </si>
  <si>
    <t>• If there are 2 depreciation figures or 1 figure of £3,000 shown, then DNA depreciation mark. Again, £2,000 is not extraneous.</t>
  </si>
  <si>
    <r>
      <t xml:space="preserve">• If there is </t>
    </r>
    <r>
      <rPr>
        <u/>
        <sz val="11"/>
        <color theme="1"/>
        <rFont val="Trebuchet MS"/>
        <family val="2"/>
      </rPr>
      <t>more than 4</t>
    </r>
    <r>
      <rPr>
        <sz val="11"/>
        <color theme="1"/>
        <rFont val="Trebuchet MS"/>
        <family val="2"/>
      </rPr>
      <t xml:space="preserve"> extraneous items in the Income Statement, then the following applies:</t>
    </r>
  </si>
  <si>
    <t>Follow the table below:</t>
  </si>
  <si>
    <t>5 extraneous</t>
  </si>
  <si>
    <t>6 extraneous</t>
  </si>
  <si>
    <t>7 extraneous</t>
  </si>
  <si>
    <t>8 extraneous</t>
  </si>
  <si>
    <t>The following items are extraneous:</t>
  </si>
  <si>
    <t xml:space="preserve"> - VAT</t>
  </si>
  <si>
    <t xml:space="preserve"> - Equipment</t>
  </si>
  <si>
    <t xml:space="preserve"> - Trade Payables</t>
  </si>
  <si>
    <t xml:space="preserve"> - Cash &amp; Cash Equivalents</t>
  </si>
  <si>
    <t xml:space="preserve"> - Trade Receivables</t>
  </si>
  <si>
    <t xml:space="preserve"> - Equity</t>
  </si>
  <si>
    <t xml:space="preserve"> - Other Payables</t>
  </si>
  <si>
    <t xml:space="preserve"> - Drawings</t>
  </si>
  <si>
    <t>Expected response</t>
  </si>
  <si>
    <t>Additional guidance</t>
  </si>
  <si>
    <r>
      <t>Income Statement for Year ended 31 December Year 4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</si>
  <si>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r>
      <t>LESS: COST OF SALES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</si>
  <si>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Opening Inventory</t>
  </si>
  <si>
    <t>*</t>
  </si>
  <si>
    <t>ADD Purchases</t>
  </si>
  <si>
    <t>Less Purchases Returns</t>
  </si>
  <si>
    <t>ADD Carriage in</t>
  </si>
  <si>
    <t>LESS Closing Inventory</t>
  </si>
  <si>
    <t>* 1 mark for both opening &amp; closing inventory</t>
  </si>
  <si>
    <t>Cost of Sales</t>
  </si>
  <si>
    <r>
      <t>GROSS PROFIT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</si>
  <si>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Less Expenses</t>
  </si>
  <si>
    <t>General Expenses</t>
  </si>
  <si>
    <t>Rent (6000+2000)</t>
  </si>
  <si>
    <t>Insurance (1500-250)</t>
  </si>
  <si>
    <t>Provision for Depreciation - Equipment (10,000 x 5%)</t>
  </si>
  <si>
    <t>If 250 on its own it must be negative figure.</t>
  </si>
  <si>
    <t>Provision for Doubtful Debts (10,700 x 5%)</t>
  </si>
  <si>
    <t>Accept if adjustments detached but directly</t>
  </si>
  <si>
    <t>below. If adjustments are not directly below</t>
  </si>
  <si>
    <r>
      <t>ADD OTHER INCOME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</si>
  <si>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then do not award adjustment marks.</t>
  </si>
  <si>
    <t>Commission Received</t>
  </si>
  <si>
    <r>
      <t>PROFIT FOR THE YEAR (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</t>
    </r>
  </si>
  <si>
    <t>No extraneous items</t>
  </si>
  <si>
    <t>15 Marks</t>
  </si>
  <si>
    <t>4. (a)</t>
  </si>
  <si>
    <t>x 100</t>
  </si>
  <si>
    <t>If % label missing – DNA once only.</t>
  </si>
  <si>
    <t>Gross Profit</t>
  </si>
  <si>
    <t>Expenses</t>
  </si>
  <si>
    <t>Profit for the Year</t>
  </si>
  <si>
    <t xml:space="preserve">For remainder of question, ignore </t>
  </si>
  <si>
    <t>Year 3</t>
  </si>
  <si>
    <t>missing £ signs</t>
  </si>
  <si>
    <t>Gross Profit Ratio</t>
  </si>
  <si>
    <t>If Year 2 figures used throughout (b)</t>
  </si>
  <si>
    <t>then no award each time.</t>
  </si>
  <si>
    <t>-</t>
  </si>
  <si>
    <t>=</t>
  </si>
  <si>
    <t>Answer may be consequential on GP figure</t>
  </si>
  <si>
    <t>Profit for the Year Ratio</t>
  </si>
  <si>
    <t>Return on Equity Employed</t>
  </si>
  <si>
    <t>Trade Receivables Collection</t>
  </si>
  <si>
    <t>days</t>
  </si>
  <si>
    <t>PFY</t>
  </si>
  <si>
    <t>Credit Sales</t>
  </si>
  <si>
    <t>÷</t>
  </si>
  <si>
    <t>X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</si>
  <si>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Increase Selling Price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</si>
  <si>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Reduce Cost of Sales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</si>
  <si>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Find a cheaper supplier</t>
    </r>
  </si>
  <si>
    <t>Trade Receivables Collection Period</t>
  </si>
  <si>
    <t xml:space="preserve">1 mark for correct suggestion 
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</si>
  <si>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Offer cash/prompt payment discount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</si>
  <si>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Reduce credit terms offered</t>
    </r>
  </si>
  <si>
    <t>DNA - Trade Discount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</si>
  <si>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Better credit control</t>
    </r>
  </si>
  <si>
    <t>"Offer Discounts" on its own - 0 marks</t>
  </si>
  <si>
    <t>must have some reference to "quicker"</t>
  </si>
  <si>
    <t>payments</t>
  </si>
  <si>
    <t xml:space="preserve">DNA increase/decrease amount of </t>
  </si>
  <si>
    <t>credit sales - there must be a method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</si>
  <si>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Increase selling price/increase sales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</si>
  <si>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Reduce expenses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</si>
  <si>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Use a cheaper supplier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</si>
  <si>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rebuchet MS"/>
        <family val="2"/>
      </rPr>
      <t>Reduce Equity</t>
    </r>
  </si>
  <si>
    <t>5. (a)</t>
  </si>
  <si>
    <t xml:space="preserve">
</t>
  </si>
  <si>
    <t>Property</t>
  </si>
  <si>
    <t>Cash &amp; Cash Equivalents</t>
  </si>
  <si>
    <t>Drawings</t>
  </si>
  <si>
    <t>Heat &amp; Light</t>
  </si>
  <si>
    <t>Closing Inventory</t>
  </si>
  <si>
    <t>Provision for Depreciation of Equipment</t>
  </si>
  <si>
    <t>Trade Payables</t>
  </si>
  <si>
    <t>Carriage In</t>
  </si>
  <si>
    <t>Discount Received</t>
  </si>
  <si>
    <t>Bad Debts</t>
  </si>
  <si>
    <t>Purchases Returns</t>
  </si>
  <si>
    <t>(1) for calculation and (1) for entry</t>
  </si>
  <si>
    <t>in correct column</t>
  </si>
  <si>
    <r>
      <t xml:space="preserve">Omission </t>
    </r>
    <r>
      <rPr>
        <sz val="11"/>
        <color rgb="FFFF0000"/>
        <rFont val="Trebuchet MS"/>
        <family val="2"/>
      </rPr>
      <t>(1)</t>
    </r>
  </si>
  <si>
    <t xml:space="preserve">1 mark for each error clearly named.
DNA any description without the name.
(Any 2 from 6)
</t>
  </si>
  <si>
    <r>
      <t xml:space="preserve">Commission </t>
    </r>
    <r>
      <rPr>
        <sz val="11"/>
        <color rgb="FFFF0000"/>
        <rFont val="Trebuchet MS"/>
        <family val="2"/>
      </rPr>
      <t>(1)</t>
    </r>
  </si>
  <si>
    <r>
      <t xml:space="preserve">Principle </t>
    </r>
    <r>
      <rPr>
        <sz val="11"/>
        <color rgb="FFFF0000"/>
        <rFont val="Trebuchet MS"/>
        <family val="2"/>
      </rPr>
      <t>(1)</t>
    </r>
  </si>
  <si>
    <r>
      <t xml:space="preserve">Original entry </t>
    </r>
    <r>
      <rPr>
        <sz val="11"/>
        <color rgb="FFFF0000"/>
        <rFont val="Trebuchet MS"/>
        <family val="2"/>
      </rPr>
      <t>(1)</t>
    </r>
  </si>
  <si>
    <r>
      <t xml:space="preserve">Compensating </t>
    </r>
    <r>
      <rPr>
        <sz val="11"/>
        <color rgb="FFFF0000"/>
        <rFont val="Trebuchet MS"/>
        <family val="2"/>
      </rPr>
      <t>(1)</t>
    </r>
  </si>
  <si>
    <r>
      <t xml:space="preserve">Complete reversal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 Accept reversal on its own</t>
    </r>
  </si>
  <si>
    <t>6.</t>
  </si>
  <si>
    <t>Ignore labels throughout</t>
  </si>
  <si>
    <t>Total labour hours to meet the current demand</t>
  </si>
  <si>
    <t>the question</t>
  </si>
  <si>
    <t>Round</t>
  </si>
  <si>
    <t xml:space="preserve">Oval </t>
  </si>
  <si>
    <t>Square</t>
  </si>
  <si>
    <t>Total</t>
  </si>
  <si>
    <t>Watch consequentiality</t>
  </si>
  <si>
    <t>Hours required to produce 1 cake</t>
  </si>
  <si>
    <t>throughout the question</t>
  </si>
  <si>
    <t>Current demand</t>
  </si>
  <si>
    <t>Total hours required</t>
  </si>
  <si>
    <r>
      <t xml:space="preserve">hours </t>
    </r>
    <r>
      <rPr>
        <b/>
        <sz val="11"/>
        <color rgb="FFFF0000"/>
        <rFont val="Trebuchet MS"/>
        <family val="2"/>
      </rPr>
      <t>1</t>
    </r>
  </si>
  <si>
    <t>Contribution per Unit:</t>
  </si>
  <si>
    <t>Selling Price</t>
  </si>
  <si>
    <t>Less variable Cost</t>
  </si>
  <si>
    <t>Contribution per Unit</t>
  </si>
  <si>
    <t>Contribution per Labour Hour</t>
  </si>
  <si>
    <t>If wrong calculations</t>
  </si>
  <si>
    <t>Contribution per Unit/Labour Hours</t>
  </si>
  <si>
    <t>no award each time</t>
  </si>
  <si>
    <t>instead of dividing</t>
  </si>
  <si>
    <t xml:space="preserve">If (a) (iii) missed out then </t>
  </si>
  <si>
    <t>Order of Priority</t>
  </si>
  <si>
    <t>2ND</t>
  </si>
  <si>
    <t>3RD</t>
  </si>
  <si>
    <t>1ST</t>
  </si>
  <si>
    <t>consequential on CPU.</t>
  </si>
  <si>
    <t>Hours allocated to Square</t>
  </si>
  <si>
    <t>hrs x</t>
  </si>
  <si>
    <t xml:space="preserve">units = </t>
  </si>
  <si>
    <t>Hours allocated to Round</t>
  </si>
  <si>
    <t>Hours allocated to Oval</t>
  </si>
  <si>
    <t xml:space="preserve">Hours available = </t>
  </si>
  <si>
    <t>Hours used for Square and Round</t>
  </si>
  <si>
    <t>Hours left for Oval</t>
  </si>
  <si>
    <t>Profit Maximisation</t>
  </si>
  <si>
    <t>Correct answer and no</t>
  </si>
  <si>
    <t>working - award full marks</t>
  </si>
  <si>
    <t>Contribution per unit</t>
  </si>
  <si>
    <t>Units produced</t>
  </si>
  <si>
    <t>If mix and match between</t>
  </si>
  <si>
    <t>Total Contribution</t>
  </si>
  <si>
    <t>Hours x CPU &amp; units x CPH</t>
  </si>
  <si>
    <t>Less Fixed Costs</t>
  </si>
  <si>
    <t>no award each time.</t>
  </si>
  <si>
    <t>Maximum Profit</t>
  </si>
  <si>
    <t>If wrong calculations, no</t>
  </si>
  <si>
    <t>award each time for first 2</t>
  </si>
  <si>
    <t>Price to Variable cost to</t>
  </si>
  <si>
    <t>Contribution per labour hour</t>
  </si>
  <si>
    <t>get CPU of £200 instead of</t>
  </si>
  <si>
    <t>labour hours allocated</t>
  </si>
  <si>
    <t>Less Variable Costs</t>
  </si>
  <si>
    <t>1</t>
  </si>
  <si>
    <t>• Allows Molly to gain interest as she has money in bank for longer (1)</t>
  </si>
  <si>
    <t>Layout &amp; Arithmetic/Extraneous Awards</t>
  </si>
  <si>
    <t>To gain the Layout &amp; Arithmetic award the candidate has to have completed at least 1 piece of arithmetic.</t>
  </si>
  <si>
    <t>To gain the "No Extraneous" award the candidate has to have completed at least 5 entries.</t>
  </si>
  <si>
    <t>If candidate has not included the</t>
  </si>
  <si>
    <t>shaded figures in the Trial Balance</t>
  </si>
  <si>
    <t>In Sales Revenue Acc, if 2 entries are shown they must total £15,000 Cr for mark. If one is debit and one credit - 0 marks but can</t>
  </si>
  <si>
    <t>award £3,000 Cr in VAT. If 2 VAT entries - they must total £3,000 Cr for mark.</t>
  </si>
  <si>
    <t>Insurance - accept 1,750 or 1,500 for 1 mark.</t>
  </si>
  <si>
    <t>Rent - accept 2,000, 4,000, 6,000 for 1 mark.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</si>
  <si>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 xml:space="preserve">If </t>
    </r>
    <r>
      <rPr>
        <b/>
        <sz val="11"/>
        <color rgb="FF000000"/>
        <rFont val="Trebuchet MS"/>
        <family val="2"/>
      </rPr>
      <t>no</t>
    </r>
    <r>
      <rPr>
        <sz val="11"/>
        <color rgb="FF000000"/>
        <rFont val="Trebuchet MS"/>
        <family val="2"/>
      </rPr>
      <t xml:space="preserve"> starting point - then mark as per solution.</t>
    </r>
  </si>
  <si>
    <t>- If FULL AMOUNT (or higher amount) in Purchases, Sales, Equipment, Sales Returns (eg Equipment Acc on 7 May has £12,000 Dr) - mark as per</t>
  </si>
  <si>
    <t>- If VAT IS DEDUCTED from original starting point figure and on correct side, then mark consequentially. Eg. Equipment Acc on 7 May has £8,000 Dr</t>
  </si>
  <si>
    <t xml:space="preserve">- If VAT is CALCULATED INCORRECTLY then mark consequentially eg Equipment Acc on 7 May has £10,000 Dr and VAT Acc has been </t>
  </si>
  <si>
    <t>- If there is NO VAT calculation and it is just a 2 entry transaction then 2 out of 3 marks may be awarded eg Equipment Acc on 7 May</t>
  </si>
  <si>
    <t xml:space="preserve">   would be marked as incorrect. However if the VAT was also on the Credit Side and the supplier on the Debit Side this would be consequentially </t>
  </si>
  <si>
    <r>
      <t>•</t>
    </r>
    <r>
      <rPr>
        <sz val="7"/>
        <color rgb="FF000000"/>
        <rFont val="Trebuchet MS"/>
        <family val="2"/>
      </rPr>
      <t xml:space="preserve">  </t>
    </r>
    <r>
      <rPr>
        <sz val="11"/>
        <color rgb="FF000000"/>
        <rFont val="Trebuchet MS"/>
        <family val="2"/>
      </rPr>
      <t>If dates/nomenclature/balance MISSING - do not award (DNA) mark (up to a maximum of 2 marks)</t>
    </r>
  </si>
  <si>
    <t xml:space="preserve">   Taking the transaction on 3 May as an example, if a candidate enters £35,000 Dr in the Purchases Acc and also enters £35,000 in a Molly </t>
  </si>
  <si>
    <t>Start with entry(s) in Sales Acc. Look at VAT next. It should follow Dr or Cr entry of first figure. Then, look at Bank/Dodson &amp; Sons.</t>
  </si>
  <si>
    <t>If candidate has only done 1 of the 2 transactions in Sales Revenue it scores 0 in Sales Revenue but can gain 1 mark in VAT Acc eg:</t>
  </si>
  <si>
    <t>Question 1. PART A (a) – General Instructions</t>
  </si>
  <si>
    <t>1. A (a)</t>
  </si>
  <si>
    <t xml:space="preserve">Question </t>
  </si>
  <si>
    <t>1. PART A</t>
  </si>
  <si>
    <t>1. PART B</t>
  </si>
  <si>
    <t>not the business (seller).</t>
  </si>
  <si>
    <t>Do not accept Copy Invoice.</t>
  </si>
  <si>
    <t>Accept Long Term Liabilities.</t>
  </si>
  <si>
    <t>column eg for Error 2 if candidate</t>
  </si>
  <si>
    <t>2. (a)</t>
  </si>
  <si>
    <t>• Accept Opening Balance added to Receipts subtotal eg</t>
  </si>
  <si>
    <t xml:space="preserve">   If there is 1 error across line , 1 mark can be awarded eg:</t>
  </si>
  <si>
    <t xml:space="preserve">   - 1 figure of 900 shown in May or June - 1 mark</t>
  </si>
  <si>
    <t xml:space="preserve">   - 1 figure of 900 shown in April - 0 marks</t>
  </si>
  <si>
    <t xml:space="preserve">   - 2 figures of 36, 50, or 450 shown in May &amp; June - 1 mark</t>
  </si>
  <si>
    <t xml:space="preserve">   - 2 figures of 36, 50, or 450 shown in April &amp; May - 0 marks</t>
  </si>
  <si>
    <t xml:space="preserve">   - If any other wrong figure(s) and no working - 0 marks.</t>
  </si>
  <si>
    <t>• April's Material and Variable Overheads is 2 marks all or nothing</t>
  </si>
  <si>
    <t>• New Van for May &amp; June is consequential on deposit in April</t>
  </si>
  <si>
    <t>DNA 1 more mark from marks shown.</t>
  </si>
  <si>
    <t>2. (b) (i)</t>
  </si>
  <si>
    <t>2. (b) (ii)</t>
  </si>
  <si>
    <t>2. (b) (iii)</t>
  </si>
  <si>
    <t>Total Costs equal Sales Revenue.</t>
  </si>
  <si>
    <t>The number of units above the Break Even point.</t>
  </si>
  <si>
    <t>The amount in sales value above the Break Even point.</t>
  </si>
  <si>
    <t>If wrong/missing nomenclature on individual entries – DNA award to max of 1. Ignore thereafter.</t>
  </si>
  <si>
    <t>• If candidate has made no attempt at calculating a Profit for the Year, then it is impossible for them to give the Profit for the Year label.</t>
  </si>
  <si>
    <t xml:space="preserve">    In this instance award 1 mark for Layout for just having the Gross Profit label.</t>
  </si>
  <si>
    <t>For correct arithmetic, subtotals are treated correctly (eg if Cost of Sales added to Sales Revenue – DNA)</t>
  </si>
  <si>
    <r>
      <t xml:space="preserve">Layout, headings (indicated by </t>
    </r>
    <r>
      <rPr>
        <b/>
        <sz val="11"/>
        <color rgb="FFFF0000"/>
        <rFont val="Wingdings 2"/>
        <family val="1"/>
        <charset val="2"/>
      </rPr>
      <t>P</t>
    </r>
    <r>
      <rPr>
        <b/>
        <sz val="11"/>
        <color theme="1"/>
        <rFont val="Trebuchet MS"/>
        <family val="2"/>
      </rPr>
      <t>) and arithmetic</t>
    </r>
  </si>
  <si>
    <t>Expenses Ratio</t>
  </si>
  <si>
    <t>4. (b) (i)</t>
  </si>
  <si>
    <t>4. (b) (ii)</t>
  </si>
  <si>
    <t>4. (b) (iii)</t>
  </si>
  <si>
    <t>Opening Equity</t>
  </si>
  <si>
    <t xml:space="preserve">Profit for the Year figure may be consequential
The 2 mark award is all or nothing. Must divide PFY by 30%.
</t>
  </si>
  <si>
    <t>Gross Profit and Profit for the Year figures may be consequential</t>
  </si>
  <si>
    <t>The second part of the answer is 2 marks all or nothing unless arithmetic error in calculation which can be awarded 1 mark.</t>
  </si>
  <si>
    <t>4. (b) (iv)</t>
  </si>
  <si>
    <t>4. (b) (v)</t>
  </si>
  <si>
    <t>4. (c)</t>
  </si>
  <si>
    <t>4. (d) (i)</t>
  </si>
  <si>
    <t xml:space="preserve">1 mark for correct suggestion
DNA – Sell more
DNA - Higher Gross Profit
</t>
  </si>
  <si>
    <t>1 mark for correct suggestion
DNA – Higher Profit for the Year
Do not accept same suggestion as (i)</t>
  </si>
  <si>
    <t>5. (b)</t>
  </si>
  <si>
    <t>5. (c)</t>
  </si>
  <si>
    <t>Totals, DNA mark for totals in (c).</t>
  </si>
  <si>
    <t>5. (d)</t>
  </si>
  <si>
    <r>
      <t xml:space="preserve">If using the </t>
    </r>
    <r>
      <rPr>
        <b/>
        <u/>
        <sz val="11"/>
        <color theme="1"/>
        <rFont val="Trebuchet MS"/>
        <family val="2"/>
      </rPr>
      <t>Alternative Solution</t>
    </r>
    <r>
      <rPr>
        <b/>
        <sz val="11"/>
        <color theme="1"/>
        <rFont val="Trebuchet MS"/>
        <family val="2"/>
      </rPr>
      <t xml:space="preserve"> marks can only be awarded if line is correct in its entirety eg</t>
    </r>
  </si>
  <si>
    <t xml:space="preserve">  - Mark the question as normal eg candidate has scored 14/15 and was not awarded the extraneous mark.</t>
  </si>
  <si>
    <t xml:space="preserve">  - If the candidate has more than 4 extraneous items, then count up how many extraneous items they have eg 5 extraneous.</t>
  </si>
  <si>
    <r>
      <t xml:space="preserve">  - Divide the number of extraneous items by 2 and </t>
    </r>
    <r>
      <rPr>
        <b/>
        <sz val="11"/>
        <color theme="1"/>
        <rFont val="Trebuchet MS"/>
        <family val="2"/>
      </rPr>
      <t>round down</t>
    </r>
    <r>
      <rPr>
        <sz val="11"/>
        <color theme="1"/>
        <rFont val="Trebuchet MS"/>
        <family val="2"/>
      </rPr>
      <t xml:space="preserve"> if needed eg 5 divided by 2 is 2 (rounded down)</t>
    </r>
  </si>
  <si>
    <t>DNA 2 marks and the extraneous award</t>
  </si>
  <si>
    <t>DNA 3 marks and the extraneous award</t>
  </si>
  <si>
    <t>DNA 4 marks and the extraneous award</t>
  </si>
  <si>
    <t xml:space="preserve">  - Do not award the last 2 marks eg this candidate now scores 12/15</t>
  </si>
  <si>
    <t>6. (a) (i)</t>
  </si>
  <si>
    <t>6. (a) (ii)</t>
  </si>
  <si>
    <t>6. (a) (iii)</t>
  </si>
  <si>
    <t>eg multiplied by hours</t>
  </si>
  <si>
    <t>6. (b)</t>
  </si>
  <si>
    <t>6. (c) (i)</t>
  </si>
  <si>
    <t>marks eg adding Selling</t>
  </si>
  <si>
    <t>6. (c) (ii)</t>
  </si>
  <si>
    <t>4. (d) (ii)</t>
  </si>
  <si>
    <t>4. (d) (iii)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</si>
</sst>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£&quot;#,##0;[Red]\-&quot;£&quot;#,##0"/>
    <numFmt numFmtId="164" formatCode="&quot;£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rgb="FFFF0000"/>
      <name val="Wingdings 2"/>
      <family val="1"/>
      <charset val="2"/>
    </font>
    <font>
      <u/>
      <sz val="11"/>
      <color theme="1"/>
      <name val="Trebuchet MS"/>
      <family val="2"/>
    </font>
    <font>
      <sz val="11"/>
      <color rgb="FF000000"/>
      <name val="Arial"/>
      <family val="2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7"/>
      <color rgb="FF000000"/>
      <name val="Trebuchet MS"/>
      <family val="2"/>
    </font>
    <font>
      <sz val="11"/>
      <name val="Trebuchet MS"/>
      <family val="2"/>
    </font>
    <font>
      <b/>
      <u/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2" fillId="0" borderId="0" xfId="0" applyFont="1"/>
    <xf numFmtId="3" fontId="2" fillId="0" borderId="1" xfId="0" applyNumberFormat="1" applyFont="1" applyBorder="1"/>
    <xf numFmtId="3" fontId="2" fillId="0" borderId="0" xfId="0" applyNumberFormat="1" applyFont="1"/>
    <xf numFmtId="0" fontId="2" fillId="0" borderId="2" xfId="0" applyFont="1" applyBorder="1"/>
    <xf numFmtId="0" fontId="2" fillId="0" borderId="4" xfId="0" applyFont="1" applyBorder="1"/>
    <xf numFmtId="49" fontId="3" fillId="0" borderId="0" xfId="0" applyNumberFormat="1" applyFont="1" applyAlignment="1">
      <alignment horizontal="left"/>
    </xf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6" fontId="2" fillId="0" borderId="0" xfId="0" applyNumberFormat="1" applyFont="1"/>
    <xf numFmtId="0" fontId="0" fillId="0" borderId="13" xfId="0" applyBorder="1"/>
    <xf numFmtId="0" fontId="0" fillId="0" borderId="14" xfId="0" applyBorder="1"/>
    <xf numFmtId="0" fontId="2" fillId="0" borderId="14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/>
    <xf numFmtId="0" fontId="4" fillId="0" borderId="4" xfId="0" applyFont="1" applyBorder="1" applyAlignment="1">
      <alignment horizontal="center"/>
    </xf>
    <xf numFmtId="164" fontId="2" fillId="0" borderId="0" xfId="0" applyNumberFormat="1" applyFont="1"/>
    <xf numFmtId="6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9" xfId="0" applyBorder="1"/>
    <xf numFmtId="10" fontId="2" fillId="0" borderId="0" xfId="0" applyNumberFormat="1" applyFont="1"/>
    <xf numFmtId="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6" fontId="2" fillId="0" borderId="0" xfId="0" applyNumberFormat="1" applyFont="1" applyAlignment="1">
      <alignment vertical="center"/>
    </xf>
    <xf numFmtId="0" fontId="0" fillId="0" borderId="12" xfId="0" applyBorder="1"/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3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6" fontId="2" fillId="2" borderId="0" xfId="0" applyNumberFormat="1" applyFont="1" applyFill="1"/>
    <xf numFmtId="0" fontId="0" fillId="2" borderId="0" xfId="0" applyFill="1"/>
    <xf numFmtId="0" fontId="4" fillId="0" borderId="0" xfId="0" quotePrefix="1" applyFont="1" applyAlignment="1">
      <alignment horizontal="center"/>
    </xf>
    <xf numFmtId="0" fontId="4" fillId="0" borderId="2" xfId="0" quotePrefix="1" applyFont="1" applyBorder="1" applyAlignment="1">
      <alignment horizontal="left"/>
    </xf>
    <xf numFmtId="0" fontId="0" fillId="0" borderId="0" xfId="0" applyAlignment="1">
      <alignment horizontal="right"/>
    </xf>
    <xf numFmtId="9" fontId="0" fillId="0" borderId="0" xfId="0" applyNumberFormat="1"/>
    <xf numFmtId="0" fontId="2" fillId="0" borderId="0" xfId="0" applyFont="1" applyAlignment="1">
      <alignment horizontal="left"/>
    </xf>
    <xf numFmtId="49" fontId="1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4" fontId="2" fillId="0" borderId="6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3" fontId="2" fillId="0" borderId="6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49" fontId="3" fillId="3" borderId="0" xfId="0" applyNumberFormat="1" applyFont="1" applyFill="1" applyAlignment="1">
      <alignment horizontal="left"/>
    </xf>
    <xf numFmtId="3" fontId="2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64" fontId="2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/>
    </xf>
    <xf numFmtId="49" fontId="1" fillId="0" borderId="15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left"/>
    </xf>
    <xf numFmtId="4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 wrapText="1"/>
    </xf>
    <xf numFmtId="1" fontId="1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2" xfId="0" applyNumberFormat="1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/>
    <xf numFmtId="1" fontId="2" fillId="0" borderId="0" xfId="0" applyNumberFormat="1" applyFont="1" applyAlignment="1">
      <alignment horizontal="center"/>
    </xf>
    <xf numFmtId="2" fontId="2" fillId="0" borderId="0" xfId="0" applyNumberFormat="1" applyFont="1"/>
    <xf numFmtId="1" fontId="2" fillId="0" borderId="0" xfId="0" applyNumberFormat="1" applyFont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1" fillId="0" borderId="2" xfId="0" applyFont="1" applyBorder="1"/>
    <xf numFmtId="4" fontId="2" fillId="0" borderId="2" xfId="0" applyNumberFormat="1" applyFont="1" applyBorder="1"/>
    <xf numFmtId="3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1" fillId="0" borderId="0" xfId="0" applyNumberFormat="1" applyFont="1"/>
    <xf numFmtId="3" fontId="4" fillId="0" borderId="0" xfId="0" applyNumberFormat="1" applyFont="1"/>
    <xf numFmtId="0" fontId="9" fillId="0" borderId="1" xfId="0" applyFont="1" applyBorder="1"/>
    <xf numFmtId="3" fontId="9" fillId="0" borderId="1" xfId="0" applyNumberFormat="1" applyFont="1" applyBorder="1"/>
    <xf numFmtId="0" fontId="9" fillId="0" borderId="3" xfId="0" applyFont="1" applyBorder="1"/>
    <xf numFmtId="3" fontId="1" fillId="0" borderId="1" xfId="0" applyNumberFormat="1" applyFont="1" applyBorder="1"/>
    <xf numFmtId="0" fontId="1" fillId="0" borderId="6" xfId="0" applyFont="1" applyBorder="1" applyAlignment="1">
      <alignment horizontal="center"/>
    </xf>
    <xf numFmtId="0" fontId="2" fillId="0" borderId="4" xfId="0" quotePrefix="1" applyFont="1" applyBorder="1"/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0" xfId="0" quotePrefix="1" applyFont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4" xfId="0" applyFont="1" applyBorder="1" applyAlignment="1">
      <alignment horizontal="left"/>
    </xf>
    <xf numFmtId="0" fontId="2" fillId="0" borderId="10" xfId="0" applyFont="1" applyBorder="1"/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2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4" xfId="0" applyFont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" fontId="12" fillId="0" borderId="6" xfId="0" applyNumberFormat="1" applyFont="1" applyBorder="1" applyAlignment="1">
      <alignment horizontal="left" vertical="center" wrapText="1"/>
    </xf>
    <xf numFmtId="16" fontId="12" fillId="0" borderId="9" xfId="0" applyNumberFormat="1" applyFont="1" applyBorder="1" applyAlignment="1">
      <alignment horizontal="left" vertical="center" wrapText="1"/>
    </xf>
    <xf numFmtId="16" fontId="12" fillId="0" borderId="4" xfId="0" applyNumberFormat="1" applyFont="1" applyBorder="1" applyAlignment="1">
      <alignment horizontal="left" vertical="center" wrapText="1"/>
    </xf>
    <xf numFmtId="16" fontId="10" fillId="0" borderId="4" xfId="0" applyNumberFormat="1" applyFont="1" applyBorder="1" applyAlignment="1">
      <alignment horizontal="left" vertical="center" wrapText="1"/>
    </xf>
    <xf numFmtId="16" fontId="12" fillId="0" borderId="1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6" fontId="12" fillId="0" borderId="12" xfId="0" applyNumberFormat="1" applyFont="1" applyBorder="1" applyAlignment="1">
      <alignment horizontal="left" vertical="center" wrapText="1"/>
    </xf>
    <xf numFmtId="16" fontId="12" fillId="0" borderId="11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0" fontId="12" fillId="0" borderId="10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6"/>
    </xf>
    <xf numFmtId="3" fontId="1" fillId="0" borderId="0" xfId="0" applyNumberFormat="1" applyFont="1" applyAlignment="1">
      <alignment horizontal="left"/>
    </xf>
    <xf numFmtId="3" fontId="4" fillId="0" borderId="2" xfId="0" applyNumberFormat="1" applyFont="1" applyBorder="1" applyAlignment="1">
      <alignment horizontal="left"/>
    </xf>
    <xf numFmtId="0" fontId="12" fillId="0" borderId="0" xfId="0" quotePrefix="1" applyFont="1" applyAlignment="1">
      <alignment vertical="center"/>
    </xf>
    <xf numFmtId="0" fontId="2" fillId="0" borderId="0" xfId="0" quotePrefix="1" applyFont="1"/>
    <xf numFmtId="0" fontId="11" fillId="0" borderId="4" xfId="0" applyFont="1" applyBorder="1" applyAlignment="1">
      <alignment vertical="center"/>
    </xf>
    <xf numFmtId="0" fontId="12" fillId="0" borderId="4" xfId="0" quotePrefix="1" applyFont="1" applyBorder="1" applyAlignment="1">
      <alignment horizontal="left" vertical="center" indent="6"/>
    </xf>
    <xf numFmtId="0" fontId="2" fillId="0" borderId="10" xfId="0" quotePrefix="1" applyFont="1" applyBorder="1"/>
    <xf numFmtId="16" fontId="12" fillId="0" borderId="9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vertical="top"/>
    </xf>
    <xf numFmtId="0" fontId="2" fillId="0" borderId="9" xfId="0" applyFont="1" applyBorder="1" applyAlignment="1">
      <alignment vertical="center"/>
    </xf>
    <xf numFmtId="3" fontId="2" fillId="0" borderId="4" xfId="0" applyNumberFormat="1" applyFont="1" applyBorder="1"/>
    <xf numFmtId="0" fontId="2" fillId="0" borderId="5" xfId="0" quotePrefix="1" applyFont="1" applyBorder="1"/>
    <xf numFmtId="2" fontId="2" fillId="0" borderId="13" xfId="0" applyNumberFormat="1" applyFont="1" applyBorder="1"/>
    <xf numFmtId="1" fontId="4" fillId="0" borderId="3" xfId="0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left"/>
    </xf>
    <xf numFmtId="0" fontId="1" fillId="0" borderId="0" xfId="0" quotePrefix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1" fontId="2" fillId="0" borderId="13" xfId="0" applyNumberFormat="1" applyFont="1" applyBorder="1"/>
    <xf numFmtId="0" fontId="1" fillId="0" borderId="13" xfId="0" applyFont="1" applyBorder="1"/>
    <xf numFmtId="0" fontId="2" fillId="0" borderId="9" xfId="0" applyFont="1" applyBorder="1" applyAlignment="1">
      <alignment horizontal="center"/>
    </xf>
    <xf numFmtId="3" fontId="4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6" fontId="2" fillId="0" borderId="4" xfId="0" applyNumberFormat="1" applyFont="1" applyBorder="1" applyAlignment="1">
      <alignment horizontal="left"/>
    </xf>
    <xf numFmtId="0" fontId="1" fillId="0" borderId="12" xfId="0" applyFont="1" applyBorder="1"/>
    <xf numFmtId="0" fontId="1" fillId="0" borderId="9" xfId="0" applyFont="1" applyBorder="1"/>
    <xf numFmtId="0" fontId="4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4" fillId="0" borderId="0" xfId="0" applyFont="1"/>
    <xf numFmtId="3" fontId="2" fillId="0" borderId="0" xfId="0" quotePrefix="1" applyNumberFormat="1" applyFont="1"/>
    <xf numFmtId="4" fontId="14" fillId="0" borderId="0" xfId="0" applyNumberFormat="1" applyFont="1"/>
    <xf numFmtId="0" fontId="14" fillId="0" borderId="0" xfId="0" applyFont="1" applyAlignment="1">
      <alignment horizontal="right"/>
    </xf>
    <xf numFmtId="3" fontId="14" fillId="0" borderId="0" xfId="0" applyNumberFormat="1" applyFont="1"/>
    <xf numFmtId="9" fontId="14" fillId="0" borderId="0" xfId="0" applyNumberFormat="1" applyFont="1"/>
    <xf numFmtId="3" fontId="2" fillId="0" borderId="0" xfId="0" applyNumberFormat="1" applyFont="1" applyAlignment="1">
      <alignment horizontal="right" vertical="center"/>
    </xf>
    <xf numFmtId="0" fontId="1" fillId="0" borderId="9" xfId="0" applyFont="1" applyBorder="1" applyAlignment="1">
      <alignment horizontal="center"/>
    </xf>
    <xf numFmtId="0" fontId="4" fillId="0" borderId="4" xfId="0" applyFont="1" applyBorder="1"/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887E3D7-D838-453B-823B-20D14A342F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26737</xdr:colOff>
      <xdr:row>32</xdr:row>
      <xdr:rowOff>93578</xdr:rowOff>
    </xdr:from>
    <xdr:to>
      <xdr:col>15</xdr:col>
      <xdr:colOff>147052</xdr:colOff>
      <xdr:row>33</xdr:row>
      <xdr:rowOff>120315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BFFAC8E4-B62F-6501-56F7-F18AC20C9550}"/>
            </a:ext>
          </a:extLst>
        </xdr:cNvPr>
        <xdr:cNvSpPr/>
      </xdr:nvSpPr>
      <xdr:spPr>
        <a:xfrm>
          <a:off x="8589211" y="6075946"/>
          <a:ext cx="120315" cy="213895"/>
        </a:xfrm>
        <a:prstGeom prst="rightBrac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15</xdr:col>
      <xdr:colOff>26737</xdr:colOff>
      <xdr:row>36</xdr:row>
      <xdr:rowOff>93578</xdr:rowOff>
    </xdr:from>
    <xdr:to>
      <xdr:col>15</xdr:col>
      <xdr:colOff>147052</xdr:colOff>
      <xdr:row>37</xdr:row>
      <xdr:rowOff>120315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764465B5-1148-4665-BC72-1F366AB362B3}"/>
            </a:ext>
          </a:extLst>
        </xdr:cNvPr>
        <xdr:cNvSpPr/>
      </xdr:nvSpPr>
      <xdr:spPr>
        <a:xfrm>
          <a:off x="8589211" y="6075946"/>
          <a:ext cx="120315" cy="213895"/>
        </a:xfrm>
        <a:prstGeom prst="rightBrac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120650</xdr:colOff>
      <xdr:row>18</xdr:row>
      <xdr:rowOff>95250</xdr:rowOff>
    </xdr:from>
    <xdr:to>
      <xdr:col>6</xdr:col>
      <xdr:colOff>381000</xdr:colOff>
      <xdr:row>18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FFBEA83-6176-7E3A-024A-1B6901189E09}"/>
            </a:ext>
          </a:extLst>
        </xdr:cNvPr>
        <xdr:cNvCxnSpPr/>
      </xdr:nvCxnSpPr>
      <xdr:spPr>
        <a:xfrm flipV="1">
          <a:off x="5899150" y="3409950"/>
          <a:ext cx="8699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16</xdr:row>
      <xdr:rowOff>101600</xdr:rowOff>
    </xdr:from>
    <xdr:to>
      <xdr:col>4</xdr:col>
      <xdr:colOff>317500</xdr:colOff>
      <xdr:row>16</xdr:row>
      <xdr:rowOff>107950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F283E0D-06FE-4528-AC07-8A392EF385D5}"/>
            </a:ext>
          </a:extLst>
        </xdr:cNvPr>
        <xdr:cNvCxnSpPr/>
      </xdr:nvCxnSpPr>
      <xdr:spPr>
        <a:xfrm flipV="1">
          <a:off x="4470400" y="3048000"/>
          <a:ext cx="8699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25400</xdr:colOff>
      <xdr:row>12</xdr:row>
      <xdr:rowOff>101600</xdr:rowOff>
    </xdr:from>
    <xdr:to>
      <xdr:col>6</xdr:col>
      <xdr:colOff>285750</xdr:colOff>
      <xdr:row>12</xdr:row>
      <xdr:rowOff>107950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CE2C444A-35A7-47D3-B55A-CD9AF9C2C1AE}"/>
            </a:ext>
          </a:extLst>
        </xdr:cNvPr>
        <xdr:cNvCxnSpPr/>
      </xdr:nvCxnSpPr>
      <xdr:spPr>
        <a:xfrm flipV="1">
          <a:off x="4800600" y="2311400"/>
          <a:ext cx="5778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14</xdr:row>
      <xdr:rowOff>76200</xdr:rowOff>
    </xdr:from>
    <xdr:to>
      <xdr:col>6</xdr:col>
      <xdr:colOff>393700</xdr:colOff>
      <xdr:row>14</xdr:row>
      <xdr:rowOff>82550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274CBFF-1C5F-469D-AC06-C8933DC0DFBA}"/>
            </a:ext>
          </a:extLst>
        </xdr:cNvPr>
        <xdr:cNvCxnSpPr/>
      </xdr:nvCxnSpPr>
      <xdr:spPr>
        <a:xfrm flipV="1">
          <a:off x="4908550" y="2654300"/>
          <a:ext cx="5778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120650</xdr:colOff>
      <xdr:row>15</xdr:row>
      <xdr:rowOff>101600</xdr:rowOff>
    </xdr:from>
    <xdr:to>
      <xdr:col>6</xdr:col>
      <xdr:colOff>381000</xdr:colOff>
      <xdr:row>15</xdr:row>
      <xdr:rowOff>107950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17424A10-E743-4727-A09F-678031B5E98A}"/>
            </a:ext>
          </a:extLst>
        </xdr:cNvPr>
        <xdr:cNvCxnSpPr/>
      </xdr:nvCxnSpPr>
      <xdr:spPr>
        <a:xfrm flipV="1">
          <a:off x="4895850" y="2863850"/>
          <a:ext cx="5778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82550</xdr:colOff>
      <xdr:row>17</xdr:row>
      <xdr:rowOff>95250</xdr:rowOff>
    </xdr:from>
    <xdr:to>
      <xdr:col>6</xdr:col>
      <xdr:colOff>342900</xdr:colOff>
      <xdr:row>17</xdr:row>
      <xdr:rowOff>101600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20905D9-A03B-42F3-A671-0358A21D230E}"/>
            </a:ext>
          </a:extLst>
        </xdr:cNvPr>
        <xdr:cNvCxnSpPr/>
      </xdr:nvCxnSpPr>
      <xdr:spPr>
        <a:xfrm flipV="1">
          <a:off x="4857750" y="3225800"/>
          <a:ext cx="577850" cy="63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44</xdr:row>
      <xdr:rowOff>101600</xdr:rowOff>
    </xdr:from>
    <xdr:to>
      <xdr:col>5</xdr:col>
      <xdr:colOff>146050</xdr:colOff>
      <xdr:row>44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12923A5-7F4E-37DA-E357-3D9A8E13E8B8}"/>
            </a:ext>
          </a:extLst>
        </xdr:cNvPr>
        <xdr:cNvCxnSpPr/>
      </xdr:nvCxnSpPr>
      <xdr:spPr>
        <a:xfrm>
          <a:off x="2114550" y="8172450"/>
          <a:ext cx="40005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44450</xdr:colOff>
      <xdr:row>45</xdr:row>
      <xdr:rowOff>88900</xdr:rowOff>
    </xdr:from>
    <xdr:to>
      <xdr:col>5</xdr:col>
      <xdr:colOff>152400</xdr:colOff>
      <xdr:row>45</xdr:row>
      <xdr:rowOff>88900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BC1C4F7-496C-456B-94C3-517C955EBF90}"/>
            </a:ext>
          </a:extLst>
        </xdr:cNvPr>
        <xdr:cNvCxnSpPr/>
      </xdr:nvCxnSpPr>
      <xdr:spPr>
        <a:xfrm>
          <a:off x="2120900" y="8343900"/>
          <a:ext cx="40005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63500</xdr:colOff>
      <xdr:row>53</xdr:row>
      <xdr:rowOff>114300</xdr:rowOff>
    </xdr:from>
    <xdr:to>
      <xdr:col>5</xdr:col>
      <xdr:colOff>171450</xdr:colOff>
      <xdr:row>53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423546B-460B-4A38-A218-0123A89935C0}"/>
            </a:ext>
          </a:extLst>
        </xdr:cNvPr>
        <xdr:cNvCxnSpPr/>
      </xdr:nvCxnSpPr>
      <xdr:spPr>
        <a:xfrm>
          <a:off x="2139950" y="8921750"/>
          <a:ext cx="40005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69850</xdr:colOff>
      <xdr:row>54</xdr:row>
      <xdr:rowOff>101600</xdr:rowOff>
    </xdr:from>
    <xdr:to>
      <xdr:col>5</xdr:col>
      <xdr:colOff>177800</xdr:colOff>
      <xdr:row>54</xdr:row>
      <xdr:rowOff>101600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FCB7C13-F968-41B4-B684-2D98EB4B950A}"/>
            </a:ext>
          </a:extLst>
        </xdr:cNvPr>
        <xdr:cNvCxnSpPr/>
      </xdr:nvCxnSpPr>
      <xdr:spPr>
        <a:xfrm>
          <a:off x="2146300" y="9093200"/>
          <a:ext cx="40005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450850</xdr:colOff>
      <xdr:row>32</xdr:row>
      <xdr:rowOff>69850</xdr:rowOff>
    </xdr:from>
    <xdr:to>
      <xdr:col>12</xdr:col>
      <xdr:colOff>0</xdr:colOff>
      <xdr:row>41</xdr:row>
      <xdr:rowOff>158750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CBEBD9B5-E66B-65AA-0A72-1917071B8AAF}"/>
            </a:ext>
          </a:extLst>
        </xdr:cNvPr>
        <xdr:cNvSpPr/>
      </xdr:nvSpPr>
      <xdr:spPr>
        <a:xfrm>
          <a:off x="6273800" y="6534150"/>
          <a:ext cx="158750" cy="1625600"/>
        </a:xfrm>
        <a:prstGeom prst="rightBrac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641350</xdr:colOff>
      <xdr:row>36</xdr:row>
      <xdr:rowOff>0</xdr:rowOff>
    </xdr:from>
    <xdr:to>
      <xdr:col>9</xdr:col>
      <xdr:colOff>127000</xdr:colOff>
      <xdr:row>38</xdr:row>
      <xdr:rowOff>31750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id="{223CEC55-62CF-49B9-80D5-13E535F5F57F}"/>
            </a:ext>
          </a:extLst>
        </xdr:cNvPr>
        <xdr:cNvSpPr/>
      </xdr:nvSpPr>
      <xdr:spPr>
        <a:xfrm>
          <a:off x="7124700" y="6629400"/>
          <a:ext cx="171450" cy="40005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482600</xdr:colOff>
      <xdr:row>6</xdr:row>
      <xdr:rowOff>177800</xdr:rowOff>
    </xdr:from>
    <xdr:to>
      <xdr:col>6</xdr:col>
      <xdr:colOff>501650</xdr:colOff>
      <xdr:row>7</xdr:row>
      <xdr:rowOff>88900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7408DAE5-F38D-42D3-8F41-238A74832463}"/>
            </a:ext>
          </a:extLst>
        </xdr:cNvPr>
        <xdr:cNvSpPr/>
      </xdr:nvSpPr>
      <xdr:spPr>
        <a:xfrm rot="16200000" flipH="1">
          <a:off x="5734050" y="749300"/>
          <a:ext cx="95250" cy="116205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6350</xdr:colOff>
      <xdr:row>23</xdr:row>
      <xdr:rowOff>69850</xdr:rowOff>
    </xdr:from>
    <xdr:to>
      <xdr:col>7</xdr:col>
      <xdr:colOff>114300</xdr:colOff>
      <xdr:row>24</xdr:row>
      <xdr:rowOff>146050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472519B4-BCCA-48A0-BF2F-5FD3E08FF859}"/>
            </a:ext>
          </a:extLst>
        </xdr:cNvPr>
        <xdr:cNvSpPr/>
      </xdr:nvSpPr>
      <xdr:spPr>
        <a:xfrm>
          <a:off x="5518150" y="4121150"/>
          <a:ext cx="107950" cy="26035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571500</xdr:colOff>
      <xdr:row>13</xdr:row>
      <xdr:rowOff>0</xdr:rowOff>
    </xdr:from>
    <xdr:to>
      <xdr:col>7</xdr:col>
      <xdr:colOff>0</xdr:colOff>
      <xdr:row>13</xdr:row>
      <xdr:rowOff>95250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id="{07A15445-8D89-41CA-831A-6D897AE95B55}"/>
            </a:ext>
          </a:extLst>
        </xdr:cNvPr>
        <xdr:cNvSpPr/>
      </xdr:nvSpPr>
      <xdr:spPr>
        <a:xfrm rot="16200000" flipH="1">
          <a:off x="5172075" y="1901825"/>
          <a:ext cx="95250" cy="10795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495300</xdr:colOff>
      <xdr:row>35</xdr:row>
      <xdr:rowOff>206375</xdr:rowOff>
    </xdr:from>
    <xdr:to>
      <xdr:col>6</xdr:col>
      <xdr:colOff>361950</xdr:colOff>
      <xdr:row>36</xdr:row>
      <xdr:rowOff>85724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id="{80D863DB-3BE2-4277-8706-0341974FD757}"/>
            </a:ext>
          </a:extLst>
        </xdr:cNvPr>
        <xdr:cNvSpPr/>
      </xdr:nvSpPr>
      <xdr:spPr>
        <a:xfrm rot="16200000" flipH="1">
          <a:off x="4303713" y="6351587"/>
          <a:ext cx="88899" cy="2047875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457202</xdr:colOff>
      <xdr:row>44</xdr:row>
      <xdr:rowOff>206375</xdr:rowOff>
    </xdr:from>
    <xdr:to>
      <xdr:col>6</xdr:col>
      <xdr:colOff>390528</xdr:colOff>
      <xdr:row>45</xdr:row>
      <xdr:rowOff>95252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id="{E405277D-31AC-4646-B9FF-7B8DAAA7A99A}"/>
            </a:ext>
          </a:extLst>
        </xdr:cNvPr>
        <xdr:cNvSpPr/>
      </xdr:nvSpPr>
      <xdr:spPr>
        <a:xfrm rot="16200000" flipH="1">
          <a:off x="4294189" y="8208963"/>
          <a:ext cx="98427" cy="2114551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622300</xdr:colOff>
      <xdr:row>45</xdr:row>
      <xdr:rowOff>6350</xdr:rowOff>
    </xdr:from>
    <xdr:to>
      <xdr:col>9</xdr:col>
      <xdr:colOff>107950</xdr:colOff>
      <xdr:row>46</xdr:row>
      <xdr:rowOff>177800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id="{7178ACEF-EB5B-4ED6-AC5B-089968DA5CE2}"/>
            </a:ext>
          </a:extLst>
        </xdr:cNvPr>
        <xdr:cNvSpPr/>
      </xdr:nvSpPr>
      <xdr:spPr>
        <a:xfrm>
          <a:off x="7105650" y="8293100"/>
          <a:ext cx="171450" cy="3556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E7E8-06DE-45B5-9C79-943674D1901D}">
  <sheetPr>
    <pageSetUpPr fitToPage="1"/>
  </sheetPr>
  <dimension ref="A1:O83"/>
  <sheetViews>
    <sheetView tabSelected="1" workbookViewId="0"/>
  </sheetViews>
  <sheetFormatPr defaultRowHeight="14.5" x14ac:dyDescent="0.35"/>
  <cols>
    <col min="1" max="1" width="8" customWidth="1"/>
    <col min="15" max="15" width="13.36328125" customWidth="1"/>
  </cols>
  <sheetData>
    <row r="1" spans="1:2" x14ac:dyDescent="0.35">
      <c r="A1" s="157" t="s">
        <v>448</v>
      </c>
    </row>
    <row r="2" spans="1:2" ht="4" customHeight="1" x14ac:dyDescent="0.35">
      <c r="A2" s="157"/>
    </row>
    <row r="3" spans="1:2" x14ac:dyDescent="0.35">
      <c r="A3" s="158" t="s">
        <v>0</v>
      </c>
    </row>
    <row r="4" spans="1:2" ht="5.15" customHeight="1" x14ac:dyDescent="0.35">
      <c r="A4" s="158"/>
    </row>
    <row r="5" spans="1:2" x14ac:dyDescent="0.35">
      <c r="A5" s="158" t="s">
        <v>1</v>
      </c>
    </row>
    <row r="6" spans="1:2" ht="5.15" customHeight="1" x14ac:dyDescent="0.35">
      <c r="A6" s="158"/>
    </row>
    <row r="7" spans="1:2" x14ac:dyDescent="0.35">
      <c r="A7" s="158" t="s">
        <v>438</v>
      </c>
    </row>
    <row r="8" spans="1:2" x14ac:dyDescent="0.35">
      <c r="A8" s="158" t="s">
        <v>2</v>
      </c>
    </row>
    <row r="9" spans="1:2" ht="5.15" customHeight="1" x14ac:dyDescent="0.35">
      <c r="A9" s="158"/>
    </row>
    <row r="10" spans="1:2" x14ac:dyDescent="0.35">
      <c r="A10" s="158" t="s">
        <v>3</v>
      </c>
    </row>
    <row r="11" spans="1:2" x14ac:dyDescent="0.35">
      <c r="A11" s="158"/>
      <c r="B11" s="183" t="s">
        <v>439</v>
      </c>
    </row>
    <row r="12" spans="1:2" x14ac:dyDescent="0.35">
      <c r="A12" s="158"/>
      <c r="B12" s="183" t="s">
        <v>4</v>
      </c>
    </row>
    <row r="13" spans="1:2" ht="3" customHeight="1" x14ac:dyDescent="0.35">
      <c r="A13" s="158"/>
      <c r="B13" s="183"/>
    </row>
    <row r="14" spans="1:2" x14ac:dyDescent="0.35">
      <c r="A14" s="158"/>
      <c r="B14" s="184" t="s">
        <v>440</v>
      </c>
    </row>
    <row r="15" spans="1:2" x14ac:dyDescent="0.35">
      <c r="A15" s="158"/>
      <c r="B15" s="1" t="s">
        <v>5</v>
      </c>
    </row>
    <row r="16" spans="1:2" x14ac:dyDescent="0.35">
      <c r="A16" s="158"/>
      <c r="B16" s="1" t="s">
        <v>6</v>
      </c>
    </row>
    <row r="17" spans="1:2" ht="3" customHeight="1" x14ac:dyDescent="0.35">
      <c r="A17" s="158"/>
      <c r="B17" s="1"/>
    </row>
    <row r="18" spans="1:2" x14ac:dyDescent="0.35">
      <c r="A18" s="158"/>
      <c r="B18" s="184" t="s">
        <v>441</v>
      </c>
    </row>
    <row r="19" spans="1:2" x14ac:dyDescent="0.35">
      <c r="A19" s="158"/>
      <c r="B19" s="1" t="s">
        <v>7</v>
      </c>
    </row>
    <row r="20" spans="1:2" ht="3" customHeight="1" x14ac:dyDescent="0.35">
      <c r="A20" s="158"/>
      <c r="B20" s="1"/>
    </row>
    <row r="21" spans="1:2" x14ac:dyDescent="0.35">
      <c r="A21" s="158"/>
      <c r="B21" s="184" t="s">
        <v>442</v>
      </c>
    </row>
    <row r="22" spans="1:2" ht="14.5" customHeight="1" x14ac:dyDescent="0.35">
      <c r="A22" s="158"/>
      <c r="B22" s="1" t="s">
        <v>8</v>
      </c>
    </row>
    <row r="23" spans="1:2" ht="3" customHeight="1" x14ac:dyDescent="0.35">
      <c r="A23" s="158"/>
      <c r="B23" s="1"/>
    </row>
    <row r="24" spans="1:2" x14ac:dyDescent="0.35">
      <c r="A24" s="158"/>
      <c r="B24" s="184" t="s">
        <v>9</v>
      </c>
    </row>
    <row r="25" spans="1:2" x14ac:dyDescent="0.35">
      <c r="A25" s="158"/>
      <c r="B25" s="1" t="s">
        <v>10</v>
      </c>
    </row>
    <row r="26" spans="1:2" ht="5.15" customHeight="1" x14ac:dyDescent="0.35">
      <c r="A26" s="158"/>
      <c r="B26" s="1"/>
    </row>
    <row r="27" spans="1:2" x14ac:dyDescent="0.35">
      <c r="A27" s="158" t="s">
        <v>11</v>
      </c>
    </row>
    <row r="28" spans="1:2" x14ac:dyDescent="0.35">
      <c r="A28" s="158" t="s">
        <v>443</v>
      </c>
    </row>
    <row r="29" spans="1:2" x14ac:dyDescent="0.35">
      <c r="A29" s="158" t="s">
        <v>12</v>
      </c>
    </row>
    <row r="30" spans="1:2" ht="5.15" customHeight="1" x14ac:dyDescent="0.35">
      <c r="A30" s="158"/>
    </row>
    <row r="31" spans="1:2" x14ac:dyDescent="0.35">
      <c r="A31" s="158" t="s">
        <v>13</v>
      </c>
    </row>
    <row r="32" spans="1:2" x14ac:dyDescent="0.35">
      <c r="A32" s="158" t="s">
        <v>14</v>
      </c>
    </row>
    <row r="33" spans="1:1" ht="5.15" customHeight="1" x14ac:dyDescent="0.35">
      <c r="A33" s="180"/>
    </row>
    <row r="34" spans="1:1" x14ac:dyDescent="0.35">
      <c r="A34" s="158" t="s">
        <v>444</v>
      </c>
    </row>
    <row r="35" spans="1:1" x14ac:dyDescent="0.35">
      <c r="A35" s="158" t="s">
        <v>15</v>
      </c>
    </row>
    <row r="36" spans="1:1" ht="5.15" customHeight="1" x14ac:dyDescent="0.35">
      <c r="A36" s="158"/>
    </row>
    <row r="37" spans="1:1" x14ac:dyDescent="0.35">
      <c r="A37" s="158" t="s">
        <v>16</v>
      </c>
    </row>
    <row r="38" spans="1:1" ht="5.15" customHeight="1" x14ac:dyDescent="0.35">
      <c r="A38" s="158"/>
    </row>
    <row r="39" spans="1:1" x14ac:dyDescent="0.35">
      <c r="A39" s="158" t="s">
        <v>17</v>
      </c>
    </row>
    <row r="40" spans="1:1" ht="2.15" customHeight="1" x14ac:dyDescent="0.35">
      <c r="A40" s="158"/>
    </row>
    <row r="41" spans="1:1" x14ac:dyDescent="0.35">
      <c r="A41" s="158" t="s">
        <v>445</v>
      </c>
    </row>
    <row r="42" spans="1:1" x14ac:dyDescent="0.35">
      <c r="A42" s="158" t="s">
        <v>18</v>
      </c>
    </row>
    <row r="43" spans="1:1" ht="5.15" customHeight="1" x14ac:dyDescent="0.35">
      <c r="A43" s="158"/>
    </row>
    <row r="44" spans="1:1" x14ac:dyDescent="0.35">
      <c r="A44" s="158" t="s">
        <v>19</v>
      </c>
    </row>
    <row r="45" spans="1:1" x14ac:dyDescent="0.35">
      <c r="A45" s="157" t="s">
        <v>20</v>
      </c>
    </row>
    <row r="46" spans="1:1" ht="8.15" customHeight="1" x14ac:dyDescent="0.35">
      <c r="A46" s="1"/>
    </row>
    <row r="47" spans="1:1" x14ac:dyDescent="0.35">
      <c r="A47" s="1" t="s">
        <v>21</v>
      </c>
    </row>
    <row r="48" spans="1:1" ht="6" customHeight="1" x14ac:dyDescent="0.35">
      <c r="A48" s="1"/>
    </row>
    <row r="49" spans="1:15" ht="15" customHeight="1" x14ac:dyDescent="0.35">
      <c r="A49" s="159">
        <v>45779</v>
      </c>
      <c r="B49" s="232" t="s">
        <v>22</v>
      </c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</row>
    <row r="50" spans="1:15" ht="15" customHeight="1" x14ac:dyDescent="0.35">
      <c r="A50" s="159">
        <v>45780</v>
      </c>
      <c r="B50" s="232" t="s">
        <v>23</v>
      </c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</row>
    <row r="51" spans="1:15" ht="16" customHeight="1" x14ac:dyDescent="0.35">
      <c r="A51" s="159">
        <v>45781</v>
      </c>
      <c r="B51" s="232" t="s">
        <v>24</v>
      </c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</row>
    <row r="52" spans="1:15" ht="16" customHeight="1" x14ac:dyDescent="0.35">
      <c r="A52" s="159">
        <v>45782</v>
      </c>
      <c r="B52" s="232" t="s">
        <v>25</v>
      </c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</row>
    <row r="53" spans="1:15" ht="16" customHeight="1" x14ac:dyDescent="0.35">
      <c r="A53" s="160">
        <v>45784</v>
      </c>
      <c r="B53" s="233" t="s">
        <v>26</v>
      </c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</row>
    <row r="54" spans="1:15" ht="16" customHeight="1" x14ac:dyDescent="0.35">
      <c r="A54" s="171">
        <v>45785</v>
      </c>
      <c r="B54" s="226" t="s">
        <v>446</v>
      </c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8"/>
    </row>
    <row r="55" spans="1:15" ht="4" customHeight="1" x14ac:dyDescent="0.35">
      <c r="A55" s="163"/>
      <c r="B55" s="174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5"/>
    </row>
    <row r="56" spans="1:15" ht="16" customHeight="1" x14ac:dyDescent="0.35">
      <c r="A56" s="163"/>
      <c r="B56" s="176" t="s">
        <v>434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5"/>
    </row>
    <row r="57" spans="1:15" ht="16" customHeight="1" x14ac:dyDescent="0.35">
      <c r="A57" s="163"/>
      <c r="B57" s="176" t="s">
        <v>435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5"/>
    </row>
    <row r="58" spans="1:15" ht="4" customHeight="1" x14ac:dyDescent="0.35">
      <c r="A58" s="163"/>
      <c r="B58" s="176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5"/>
    </row>
    <row r="59" spans="1:15" ht="16" customHeight="1" x14ac:dyDescent="0.35">
      <c r="A59" s="163"/>
      <c r="B59" s="176" t="s">
        <v>447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5"/>
    </row>
    <row r="60" spans="1:15" ht="16" customHeight="1" x14ac:dyDescent="0.35">
      <c r="A60" s="163"/>
      <c r="B60" s="177" t="s">
        <v>27</v>
      </c>
      <c r="C60" s="165"/>
      <c r="D60" s="165" t="s">
        <v>28</v>
      </c>
      <c r="E60" s="165"/>
      <c r="F60" s="173"/>
      <c r="G60" s="173"/>
      <c r="H60" s="173" t="s">
        <v>29</v>
      </c>
      <c r="I60" s="165" t="s">
        <v>27</v>
      </c>
      <c r="J60" s="165"/>
      <c r="K60" s="165" t="s">
        <v>30</v>
      </c>
      <c r="L60" s="165"/>
      <c r="M60" s="173"/>
      <c r="N60" s="173"/>
      <c r="O60" s="175"/>
    </row>
    <row r="61" spans="1:15" ht="16" customHeight="1" x14ac:dyDescent="0.35">
      <c r="A61" s="172"/>
      <c r="B61" s="169" t="s">
        <v>31</v>
      </c>
      <c r="C61" s="170"/>
      <c r="D61" s="170" t="s">
        <v>32</v>
      </c>
      <c r="E61" s="170"/>
      <c r="F61" s="178"/>
      <c r="G61" s="178"/>
      <c r="H61" s="178"/>
      <c r="I61" s="170" t="s">
        <v>31</v>
      </c>
      <c r="J61" s="170"/>
      <c r="K61" s="170" t="s">
        <v>33</v>
      </c>
      <c r="L61" s="170"/>
      <c r="M61" s="178"/>
      <c r="N61" s="178"/>
      <c r="O61" s="179"/>
    </row>
    <row r="62" spans="1:15" ht="16.5" customHeight="1" x14ac:dyDescent="0.35">
      <c r="A62" s="161">
        <v>45790</v>
      </c>
      <c r="B62" s="222" t="s">
        <v>34</v>
      </c>
      <c r="C62" s="223"/>
      <c r="D62" s="223"/>
      <c r="E62" s="223"/>
      <c r="F62" s="223"/>
      <c r="G62" s="223"/>
      <c r="H62" s="224"/>
      <c r="I62" s="223"/>
      <c r="J62" s="223"/>
      <c r="K62" s="223"/>
      <c r="L62" s="223"/>
      <c r="M62" s="223"/>
      <c r="N62" s="223"/>
      <c r="O62" s="225"/>
    </row>
    <row r="63" spans="1:15" ht="2.15" customHeight="1" x14ac:dyDescent="0.35">
      <c r="A63" s="162"/>
      <c r="B63" s="167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8"/>
    </row>
    <row r="64" spans="1:15" s="1" customFormat="1" ht="14.5" customHeight="1" x14ac:dyDescent="0.35">
      <c r="A64" s="161"/>
      <c r="B64" s="138" t="s">
        <v>35</v>
      </c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6"/>
    </row>
    <row r="65" spans="1:15" s="1" customFormat="1" ht="2.15" customHeight="1" x14ac:dyDescent="0.35">
      <c r="A65" s="161"/>
      <c r="B65" s="138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6"/>
    </row>
    <row r="66" spans="1:15" s="1" customFormat="1" ht="14.5" customHeight="1" x14ac:dyDescent="0.35">
      <c r="A66" s="161"/>
      <c r="B66" s="138" t="s">
        <v>36</v>
      </c>
      <c r="C66" s="165"/>
      <c r="D66" s="165"/>
      <c r="E66" s="165"/>
      <c r="F66" s="165" t="s">
        <v>31</v>
      </c>
      <c r="G66" s="165"/>
      <c r="H66" s="165" t="s">
        <v>37</v>
      </c>
      <c r="I66" s="165"/>
      <c r="J66" s="165"/>
      <c r="K66" s="165"/>
      <c r="L66" s="165"/>
      <c r="M66" s="165"/>
      <c r="N66" s="165"/>
      <c r="O66" s="166"/>
    </row>
    <row r="67" spans="1:15" s="1" customFormat="1" ht="16.5" customHeight="1" x14ac:dyDescent="0.35">
      <c r="A67" s="161"/>
      <c r="B67" s="138"/>
      <c r="C67" s="165"/>
      <c r="D67" s="165"/>
      <c r="E67" s="165"/>
      <c r="F67" s="165" t="s">
        <v>38</v>
      </c>
      <c r="G67" s="165"/>
      <c r="H67" s="165" t="s">
        <v>39</v>
      </c>
      <c r="I67" s="165"/>
      <c r="J67" s="165"/>
      <c r="K67" s="165"/>
      <c r="L67" s="165"/>
      <c r="M67" s="165"/>
      <c r="N67" s="165"/>
      <c r="O67" s="166"/>
    </row>
    <row r="68" spans="1:15" ht="16.5" customHeight="1" x14ac:dyDescent="0.35">
      <c r="A68" s="162"/>
      <c r="B68" s="167"/>
      <c r="C68" s="164"/>
      <c r="D68" s="164"/>
      <c r="E68" s="164"/>
      <c r="F68" s="165" t="s">
        <v>40</v>
      </c>
      <c r="G68" s="164"/>
      <c r="H68" s="164" t="s">
        <v>41</v>
      </c>
      <c r="I68" s="164"/>
      <c r="J68" s="164"/>
      <c r="K68" s="164"/>
      <c r="L68" s="164"/>
      <c r="M68" s="164"/>
      <c r="N68" s="164"/>
      <c r="O68" s="168"/>
    </row>
    <row r="69" spans="1:15" ht="2.15" customHeight="1" x14ac:dyDescent="0.35">
      <c r="A69" s="162"/>
      <c r="B69" s="167"/>
      <c r="C69" s="164"/>
      <c r="D69" s="164"/>
      <c r="E69" s="164"/>
      <c r="F69" s="165"/>
      <c r="G69" s="164"/>
      <c r="H69" s="164"/>
      <c r="I69" s="164"/>
      <c r="J69" s="164"/>
      <c r="K69" s="164"/>
      <c r="L69" s="164"/>
      <c r="M69" s="164"/>
      <c r="N69" s="164"/>
      <c r="O69" s="168"/>
    </row>
    <row r="70" spans="1:15" ht="30.65" customHeight="1" x14ac:dyDescent="0.35">
      <c r="A70" s="162"/>
      <c r="B70" s="229" t="s">
        <v>42</v>
      </c>
      <c r="C70" s="230"/>
      <c r="D70" s="230"/>
      <c r="E70" s="230"/>
      <c r="F70" s="230"/>
      <c r="G70" s="230"/>
      <c r="H70" s="230"/>
      <c r="I70" s="230"/>
      <c r="J70" s="230"/>
      <c r="K70" s="230"/>
      <c r="L70" s="230"/>
      <c r="M70" s="230"/>
      <c r="N70" s="230"/>
      <c r="O70" s="231"/>
    </row>
    <row r="71" spans="1:15" ht="4" customHeight="1" x14ac:dyDescent="0.35">
      <c r="A71" s="162"/>
      <c r="B71" s="177"/>
      <c r="C71" s="164"/>
      <c r="D71" s="164"/>
      <c r="E71" s="164"/>
      <c r="F71" s="165"/>
      <c r="G71" s="164"/>
      <c r="H71" s="164"/>
      <c r="I71" s="164"/>
      <c r="J71" s="164"/>
      <c r="K71" s="164"/>
      <c r="L71" s="164"/>
      <c r="M71" s="164"/>
      <c r="N71" s="164"/>
      <c r="O71" s="168"/>
    </row>
    <row r="72" spans="1:15" ht="27" customHeight="1" x14ac:dyDescent="0.35">
      <c r="A72" s="188">
        <v>45792</v>
      </c>
      <c r="B72" s="226" t="s">
        <v>43</v>
      </c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8"/>
    </row>
    <row r="73" spans="1:15" ht="5.15" customHeight="1" x14ac:dyDescent="0.35">
      <c r="A73" s="185"/>
      <c r="B73" s="38"/>
      <c r="O73" s="10"/>
    </row>
    <row r="74" spans="1:15" x14ac:dyDescent="0.35">
      <c r="A74" s="186"/>
      <c r="B74" s="187" t="s">
        <v>44</v>
      </c>
      <c r="O74" s="10"/>
    </row>
    <row r="75" spans="1:15" ht="3" customHeight="1" x14ac:dyDescent="0.35">
      <c r="A75" s="186"/>
      <c r="B75" s="138"/>
      <c r="O75" s="10"/>
    </row>
    <row r="76" spans="1:15" x14ac:dyDescent="0.35">
      <c r="A76" s="186"/>
      <c r="B76" s="187" t="s">
        <v>45</v>
      </c>
      <c r="O76" s="10"/>
    </row>
    <row r="77" spans="1:15" x14ac:dyDescent="0.35">
      <c r="A77" s="186"/>
      <c r="B77" s="138" t="s">
        <v>46</v>
      </c>
      <c r="O77" s="10"/>
    </row>
    <row r="78" spans="1:15" x14ac:dyDescent="0.35">
      <c r="A78" s="186"/>
      <c r="B78" s="138" t="s">
        <v>47</v>
      </c>
      <c r="O78" s="10"/>
    </row>
    <row r="79" spans="1:15" x14ac:dyDescent="0.35">
      <c r="A79" s="186"/>
      <c r="B79" s="1" t="s">
        <v>48</v>
      </c>
      <c r="O79" s="10"/>
    </row>
    <row r="80" spans="1:15" ht="3" customHeight="1" x14ac:dyDescent="0.35">
      <c r="A80" s="186"/>
      <c r="B80" s="1"/>
      <c r="O80" s="10"/>
    </row>
    <row r="81" spans="1:15" x14ac:dyDescent="0.35">
      <c r="A81" s="186"/>
      <c r="B81" s="184" t="s">
        <v>49</v>
      </c>
      <c r="O81" s="10"/>
    </row>
    <row r="82" spans="1:15" x14ac:dyDescent="0.35">
      <c r="A82" s="186"/>
      <c r="B82" s="184" t="s">
        <v>50</v>
      </c>
      <c r="O82" s="10"/>
    </row>
    <row r="83" spans="1:15" ht="3" customHeight="1" x14ac:dyDescent="0.35">
      <c r="A83" s="14"/>
      <c r="B83" s="39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2"/>
    </row>
  </sheetData>
  <mergeCells count="9">
    <mergeCell ref="B62:O62"/>
    <mergeCell ref="B72:O72"/>
    <mergeCell ref="B70:O70"/>
    <mergeCell ref="B52:O52"/>
    <mergeCell ref="B49:O49"/>
    <mergeCell ref="B50:O50"/>
    <mergeCell ref="B51:O51"/>
    <mergeCell ref="B53:O53"/>
    <mergeCell ref="B54:O54"/>
  </mergeCells>
  <pageMargins left="0.23622047244094491" right="0.23622047244094491" top="0.55118110236220474" bottom="0.55118110236220474" header="0.31496062992125984" footer="0.31496062992125984"/>
  <pageSetup paperSize="9" fitToHeight="0" orientation="landscape" horizontalDpi="1200" verticalDpi="120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E7FC-FF63-4200-9882-944BFA8B7CD8}">
  <sheetPr>
    <pageSetUpPr fitToPage="1"/>
  </sheetPr>
  <dimension ref="A1:R48"/>
  <sheetViews>
    <sheetView zoomScale="95" zoomScaleNormal="95" workbookViewId="0">
      <selection activeCell="L1" sqref="L1:Q1"/>
    </sheetView>
  </sheetViews>
  <sheetFormatPr defaultColWidth="9.1796875" defaultRowHeight="14.5" x14ac:dyDescent="0.35"/>
  <cols>
    <col min="1" max="1" width="9.26953125" style="56" customWidth="1"/>
    <col min="2" max="2" width="8.453125" style="76" customWidth="1"/>
    <col min="3" max="3" width="20.7265625" style="56" customWidth="1"/>
    <col min="4" max="4" width="9.81640625" style="1" customWidth="1"/>
    <col min="5" max="5" width="9.1796875" style="1" customWidth="1"/>
    <col min="6" max="6" width="9.7265625" style="1" customWidth="1"/>
    <col min="7" max="7" width="2.54296875" style="56" bestFit="1" customWidth="1"/>
    <col min="8" max="8" width="3.54296875" style="61" customWidth="1"/>
    <col min="9" max="9" width="1.54296875" style="61" customWidth="1"/>
    <col min="10" max="10" width="0.1796875" style="61" customWidth="1"/>
    <col min="11" max="11" width="1.54296875" style="56" customWidth="1"/>
    <col min="12" max="12" width="7.1796875" style="56" customWidth="1"/>
    <col min="13" max="13" width="20" style="56" customWidth="1"/>
    <col min="14" max="14" width="9.1796875" style="56"/>
    <col min="15" max="15" width="9.54296875" style="56" bestFit="1" customWidth="1"/>
    <col min="16" max="16" width="9.54296875" style="56" customWidth="1"/>
    <col min="17" max="17" width="2.54296875" style="56" bestFit="1" customWidth="1"/>
    <col min="18" max="18" width="3.26953125" style="56" customWidth="1"/>
    <col min="19" max="16384" width="9.1796875" style="56"/>
  </cols>
  <sheetData>
    <row r="1" spans="1:18" x14ac:dyDescent="0.35">
      <c r="A1" s="149" t="s">
        <v>51</v>
      </c>
      <c r="B1" s="234" t="s">
        <v>52</v>
      </c>
      <c r="C1" s="234"/>
      <c r="D1" s="234"/>
      <c r="E1" s="234"/>
      <c r="F1" s="234"/>
      <c r="G1" s="234"/>
      <c r="H1" s="62" t="s">
        <v>53</v>
      </c>
      <c r="I1" s="62"/>
      <c r="J1" s="62"/>
      <c r="K1" s="149"/>
      <c r="L1" s="234" t="s">
        <v>52</v>
      </c>
      <c r="M1" s="234"/>
      <c r="N1" s="234"/>
      <c r="O1" s="234"/>
      <c r="P1" s="234"/>
      <c r="Q1" s="234"/>
      <c r="R1" s="62" t="s">
        <v>53</v>
      </c>
    </row>
    <row r="2" spans="1:18" x14ac:dyDescent="0.35">
      <c r="A2" s="132" t="s">
        <v>449</v>
      </c>
      <c r="B2" s="235" t="s">
        <v>54</v>
      </c>
      <c r="C2" s="236"/>
      <c r="D2" s="59" t="s">
        <v>55</v>
      </c>
      <c r="E2" s="59" t="s">
        <v>56</v>
      </c>
      <c r="F2" s="59" t="s">
        <v>57</v>
      </c>
      <c r="G2" s="60"/>
      <c r="I2" s="62"/>
      <c r="J2" s="63"/>
      <c r="K2" s="62"/>
      <c r="L2" s="235" t="s">
        <v>58</v>
      </c>
      <c r="M2" s="236"/>
      <c r="N2" s="64" t="s">
        <v>55</v>
      </c>
      <c r="O2" s="64" t="s">
        <v>56</v>
      </c>
      <c r="P2" s="64" t="s">
        <v>57</v>
      </c>
      <c r="Q2" s="60"/>
      <c r="R2" s="61"/>
    </row>
    <row r="3" spans="1:18" x14ac:dyDescent="0.35">
      <c r="B3" s="65"/>
      <c r="C3" s="58"/>
      <c r="D3" s="59" t="s">
        <v>59</v>
      </c>
      <c r="E3" s="59" t="s">
        <v>59</v>
      </c>
      <c r="F3" s="59" t="s">
        <v>59</v>
      </c>
      <c r="G3" s="60"/>
      <c r="J3" s="66"/>
      <c r="L3" s="65"/>
      <c r="M3" s="58"/>
      <c r="N3" s="64" t="s">
        <v>59</v>
      </c>
      <c r="O3" s="64" t="s">
        <v>59</v>
      </c>
      <c r="P3" s="64" t="s">
        <v>59</v>
      </c>
      <c r="Q3" s="60"/>
      <c r="R3" s="61"/>
    </row>
    <row r="4" spans="1:18" x14ac:dyDescent="0.35">
      <c r="B4" s="65" t="s">
        <v>60</v>
      </c>
      <c r="C4" s="58" t="s">
        <v>61</v>
      </c>
      <c r="D4" s="67">
        <v>50000</v>
      </c>
      <c r="E4" s="64"/>
      <c r="F4" s="67">
        <f>D4</f>
        <v>50000</v>
      </c>
      <c r="G4" s="60" t="s">
        <v>62</v>
      </c>
      <c r="H4" s="6" t="s">
        <v>63</v>
      </c>
      <c r="J4" s="66"/>
      <c r="L4" s="65" t="s">
        <v>64</v>
      </c>
      <c r="M4" s="58" t="s">
        <v>65</v>
      </c>
      <c r="N4" s="67">
        <v>10000</v>
      </c>
      <c r="O4" s="67"/>
      <c r="P4" s="67">
        <f>N4-O4</f>
        <v>10000</v>
      </c>
      <c r="Q4" s="60" t="s">
        <v>62</v>
      </c>
      <c r="R4" s="6" t="s">
        <v>63</v>
      </c>
    </row>
    <row r="5" spans="1:18" x14ac:dyDescent="0.35">
      <c r="B5" s="65" t="s">
        <v>66</v>
      </c>
      <c r="C5" s="58" t="s">
        <v>67</v>
      </c>
      <c r="D5" s="67"/>
      <c r="E5" s="67">
        <v>1500</v>
      </c>
      <c r="F5" s="67">
        <f t="shared" ref="F5:F7" si="0">F4+D5-E5</f>
        <v>48500</v>
      </c>
      <c r="G5" s="60" t="s">
        <v>62</v>
      </c>
      <c r="H5" s="6" t="s">
        <v>63</v>
      </c>
      <c r="J5" s="66"/>
    </row>
    <row r="6" spans="1:18" x14ac:dyDescent="0.35">
      <c r="B6" s="65" t="s">
        <v>68</v>
      </c>
      <c r="C6" s="58" t="s">
        <v>69</v>
      </c>
      <c r="D6" s="67">
        <v>20000</v>
      </c>
      <c r="E6" s="67"/>
      <c r="F6" s="67">
        <f t="shared" si="0"/>
        <v>68500</v>
      </c>
      <c r="G6" s="60" t="s">
        <v>62</v>
      </c>
      <c r="H6" s="6" t="s">
        <v>63</v>
      </c>
      <c r="J6" s="66"/>
      <c r="L6" s="57" t="s">
        <v>70</v>
      </c>
      <c r="M6" s="60"/>
      <c r="N6" s="64"/>
      <c r="O6" s="64"/>
      <c r="P6" s="64"/>
      <c r="Q6" s="60"/>
      <c r="R6" s="61"/>
    </row>
    <row r="7" spans="1:18" ht="14.5" customHeight="1" x14ac:dyDescent="0.35">
      <c r="B7" s="65" t="s">
        <v>71</v>
      </c>
      <c r="C7" s="58" t="s">
        <v>72</v>
      </c>
      <c r="D7" s="67">
        <v>5400</v>
      </c>
      <c r="E7" s="67"/>
      <c r="F7" s="67">
        <f t="shared" si="0"/>
        <v>73900</v>
      </c>
      <c r="G7" s="60" t="s">
        <v>62</v>
      </c>
      <c r="H7" s="6" t="s">
        <v>63</v>
      </c>
      <c r="J7" s="66"/>
      <c r="L7" s="68"/>
      <c r="M7" s="69"/>
      <c r="N7" s="70" t="s">
        <v>55</v>
      </c>
      <c r="O7" s="70" t="s">
        <v>56</v>
      </c>
      <c r="P7" s="70" t="s">
        <v>57</v>
      </c>
      <c r="Q7" s="60"/>
      <c r="R7" s="61"/>
    </row>
    <row r="8" spans="1:18" ht="14.5" customHeight="1" x14ac:dyDescent="0.35">
      <c r="B8" s="56"/>
      <c r="D8" s="56"/>
      <c r="E8" s="56"/>
      <c r="F8" s="56"/>
      <c r="H8" s="56"/>
      <c r="I8" s="6"/>
      <c r="J8" s="71"/>
      <c r="L8" s="68"/>
      <c r="M8" s="69"/>
      <c r="N8" s="70" t="s">
        <v>59</v>
      </c>
      <c r="O8" s="70" t="s">
        <v>59</v>
      </c>
      <c r="P8" s="70" t="s">
        <v>59</v>
      </c>
      <c r="Q8" s="60"/>
      <c r="R8" s="61"/>
    </row>
    <row r="9" spans="1:18" x14ac:dyDescent="0.35">
      <c r="B9" s="57" t="s">
        <v>73</v>
      </c>
      <c r="C9" s="58"/>
      <c r="D9" s="64" t="s">
        <v>55</v>
      </c>
      <c r="E9" s="64" t="s">
        <v>56</v>
      </c>
      <c r="F9" s="64" t="s">
        <v>57</v>
      </c>
      <c r="G9" s="60"/>
      <c r="I9" s="6"/>
      <c r="J9" s="71"/>
      <c r="L9" s="68" t="s">
        <v>64</v>
      </c>
      <c r="M9" s="69" t="s">
        <v>74</v>
      </c>
      <c r="N9" s="72"/>
      <c r="O9" s="72">
        <v>12000</v>
      </c>
      <c r="P9" s="72">
        <v>12000</v>
      </c>
      <c r="Q9" s="60" t="s">
        <v>75</v>
      </c>
      <c r="R9" s="6" t="s">
        <v>63</v>
      </c>
    </row>
    <row r="10" spans="1:18" x14ac:dyDescent="0.35">
      <c r="B10" s="65"/>
      <c r="C10" s="58"/>
      <c r="D10" s="64" t="s">
        <v>59</v>
      </c>
      <c r="E10" s="64" t="s">
        <v>59</v>
      </c>
      <c r="F10" s="64" t="s">
        <v>59</v>
      </c>
      <c r="G10" s="60"/>
      <c r="J10" s="66"/>
      <c r="L10" s="73"/>
      <c r="M10" s="35"/>
      <c r="N10" s="74"/>
      <c r="O10" s="74"/>
      <c r="P10" s="74"/>
      <c r="R10" s="6"/>
    </row>
    <row r="11" spans="1:18" x14ac:dyDescent="0.35">
      <c r="B11" s="65" t="s">
        <v>76</v>
      </c>
      <c r="C11" s="58" t="s">
        <v>77</v>
      </c>
      <c r="D11" s="67">
        <v>7000</v>
      </c>
      <c r="E11" s="67"/>
      <c r="F11" s="67">
        <f>D11</f>
        <v>7000</v>
      </c>
      <c r="G11" s="60" t="s">
        <v>62</v>
      </c>
      <c r="H11" s="6" t="s">
        <v>63</v>
      </c>
      <c r="J11" s="66"/>
      <c r="L11" s="235" t="s">
        <v>78</v>
      </c>
      <c r="M11" s="236"/>
      <c r="N11" s="70"/>
      <c r="O11" s="70"/>
      <c r="P11" s="70"/>
      <c r="Q11" s="60"/>
      <c r="R11" s="6"/>
    </row>
    <row r="12" spans="1:18" ht="14.5" customHeight="1" x14ac:dyDescent="0.35">
      <c r="B12" s="65" t="s">
        <v>64</v>
      </c>
      <c r="C12" s="58" t="s">
        <v>79</v>
      </c>
      <c r="D12" s="67">
        <v>2000</v>
      </c>
      <c r="E12" s="67"/>
      <c r="F12" s="67">
        <f>F11+D12-E12</f>
        <v>9000</v>
      </c>
      <c r="G12" s="60" t="s">
        <v>62</v>
      </c>
      <c r="H12" s="6" t="s">
        <v>63</v>
      </c>
      <c r="J12" s="66"/>
      <c r="L12" s="68"/>
      <c r="M12" s="69"/>
      <c r="N12" s="70" t="s">
        <v>55</v>
      </c>
      <c r="O12" s="70" t="s">
        <v>56</v>
      </c>
      <c r="P12" s="70" t="s">
        <v>57</v>
      </c>
      <c r="Q12" s="60"/>
      <c r="R12" s="6"/>
    </row>
    <row r="13" spans="1:18" ht="14.25" customHeight="1" x14ac:dyDescent="0.35">
      <c r="B13" s="65" t="s">
        <v>71</v>
      </c>
      <c r="C13" s="58" t="s">
        <v>80</v>
      </c>
      <c r="D13" s="67"/>
      <c r="E13" s="67">
        <v>3000</v>
      </c>
      <c r="F13" s="67">
        <f t="shared" ref="F13:F15" si="1">F12+D13-E13</f>
        <v>6000</v>
      </c>
      <c r="G13" s="60" t="s">
        <v>62</v>
      </c>
      <c r="H13" s="6" t="s">
        <v>63</v>
      </c>
      <c r="J13" s="66"/>
      <c r="L13" s="68"/>
      <c r="M13" s="69"/>
      <c r="N13" s="70" t="s">
        <v>59</v>
      </c>
      <c r="O13" s="70" t="s">
        <v>59</v>
      </c>
      <c r="P13" s="70" t="s">
        <v>59</v>
      </c>
      <c r="Q13" s="60"/>
      <c r="R13" s="6"/>
    </row>
    <row r="14" spans="1:18" ht="14.5" customHeight="1" x14ac:dyDescent="0.35">
      <c r="B14" s="68" t="s">
        <v>81</v>
      </c>
      <c r="C14" s="60" t="s">
        <v>67</v>
      </c>
      <c r="D14" s="67">
        <v>15</v>
      </c>
      <c r="E14" s="67"/>
      <c r="F14" s="67">
        <f t="shared" si="1"/>
        <v>6015</v>
      </c>
      <c r="G14" s="60" t="s">
        <v>62</v>
      </c>
      <c r="H14" s="6" t="s">
        <v>63</v>
      </c>
      <c r="J14" s="66"/>
      <c r="L14" s="68" t="s">
        <v>71</v>
      </c>
      <c r="M14" s="58" t="s">
        <v>80</v>
      </c>
      <c r="N14" s="75"/>
      <c r="O14" s="75">
        <v>15000</v>
      </c>
      <c r="P14" s="75">
        <f>N14+O14</f>
        <v>15000</v>
      </c>
      <c r="Q14" s="60" t="s">
        <v>75</v>
      </c>
      <c r="R14" s="6" t="s">
        <v>63</v>
      </c>
    </row>
    <row r="15" spans="1:18" x14ac:dyDescent="0.35">
      <c r="B15" s="68" t="s">
        <v>82</v>
      </c>
      <c r="C15" s="60" t="s">
        <v>77</v>
      </c>
      <c r="D15" s="67"/>
      <c r="E15" s="67">
        <v>70</v>
      </c>
      <c r="F15" s="67">
        <f t="shared" si="1"/>
        <v>5945</v>
      </c>
      <c r="G15" s="60" t="s">
        <v>62</v>
      </c>
      <c r="H15" s="6" t="s">
        <v>63</v>
      </c>
      <c r="I15" s="6"/>
      <c r="J15" s="71"/>
      <c r="R15" s="6"/>
    </row>
    <row r="16" spans="1:18" x14ac:dyDescent="0.35">
      <c r="B16" s="56"/>
      <c r="D16" s="56"/>
      <c r="E16" s="56"/>
      <c r="F16" s="56"/>
      <c r="H16" s="56"/>
      <c r="I16" s="6"/>
      <c r="J16" s="71"/>
      <c r="L16" s="57" t="s">
        <v>83</v>
      </c>
      <c r="M16" s="60"/>
      <c r="N16" s="70"/>
      <c r="O16" s="70"/>
      <c r="P16" s="70"/>
      <c r="Q16" s="60"/>
      <c r="R16" s="6"/>
    </row>
    <row r="17" spans="2:18" x14ac:dyDescent="0.35">
      <c r="B17" s="57" t="s">
        <v>61</v>
      </c>
      <c r="C17" s="58"/>
      <c r="D17" s="64" t="s">
        <v>55</v>
      </c>
      <c r="E17" s="64" t="s">
        <v>56</v>
      </c>
      <c r="F17" s="64" t="s">
        <v>57</v>
      </c>
      <c r="G17" s="60"/>
      <c r="I17" s="6"/>
      <c r="J17" s="71"/>
      <c r="L17" s="68"/>
      <c r="M17" s="69"/>
      <c r="N17" s="70" t="s">
        <v>55</v>
      </c>
      <c r="O17" s="70" t="s">
        <v>56</v>
      </c>
      <c r="P17" s="70" t="s">
        <v>57</v>
      </c>
      <c r="Q17" s="60"/>
      <c r="R17" s="6"/>
    </row>
    <row r="18" spans="2:18" x14ac:dyDescent="0.35">
      <c r="B18" s="65"/>
      <c r="C18" s="58"/>
      <c r="D18" s="64" t="s">
        <v>59</v>
      </c>
      <c r="E18" s="64" t="s">
        <v>59</v>
      </c>
      <c r="F18" s="64" t="s">
        <v>59</v>
      </c>
      <c r="G18" s="60"/>
      <c r="I18" s="6"/>
      <c r="J18" s="71"/>
      <c r="L18" s="68"/>
      <c r="M18" s="69"/>
      <c r="N18" s="70" t="s">
        <v>59</v>
      </c>
      <c r="O18" s="70" t="s">
        <v>59</v>
      </c>
      <c r="P18" s="70" t="s">
        <v>59</v>
      </c>
      <c r="Q18" s="60"/>
      <c r="R18" s="6"/>
    </row>
    <row r="19" spans="2:18" x14ac:dyDescent="0.35">
      <c r="B19" s="65" t="s">
        <v>60</v>
      </c>
      <c r="C19" s="58" t="s">
        <v>84</v>
      </c>
      <c r="D19" s="64"/>
      <c r="E19" s="67">
        <v>50000</v>
      </c>
      <c r="F19" s="67">
        <f>D19+E19</f>
        <v>50000</v>
      </c>
      <c r="G19" s="60" t="s">
        <v>75</v>
      </c>
      <c r="H19" s="6" t="s">
        <v>63</v>
      </c>
      <c r="I19" s="6"/>
      <c r="J19" s="71"/>
      <c r="L19" s="68" t="s">
        <v>71</v>
      </c>
      <c r="M19" s="69" t="s">
        <v>85</v>
      </c>
      <c r="N19" s="72">
        <v>12600</v>
      </c>
      <c r="O19" s="72"/>
      <c r="P19" s="72">
        <f>N19+O19</f>
        <v>12600</v>
      </c>
      <c r="Q19" s="60" t="s">
        <v>62</v>
      </c>
      <c r="R19" s="6" t="s">
        <v>63</v>
      </c>
    </row>
    <row r="20" spans="2:18" x14ac:dyDescent="0.35">
      <c r="J20" s="66"/>
    </row>
    <row r="21" spans="2:18" x14ac:dyDescent="0.35">
      <c r="B21" s="77" t="s">
        <v>86</v>
      </c>
      <c r="C21" s="78"/>
      <c r="D21" s="64" t="s">
        <v>55</v>
      </c>
      <c r="E21" s="64" t="s">
        <v>56</v>
      </c>
      <c r="F21" s="64" t="s">
        <v>57</v>
      </c>
      <c r="G21" s="60"/>
      <c r="J21" s="66"/>
      <c r="L21" s="57" t="s">
        <v>38</v>
      </c>
      <c r="M21" s="60"/>
      <c r="N21" s="70"/>
      <c r="O21" s="70"/>
      <c r="P21" s="70"/>
      <c r="Q21" s="60"/>
      <c r="R21" s="6"/>
    </row>
    <row r="22" spans="2:18" x14ac:dyDescent="0.35">
      <c r="B22" s="65"/>
      <c r="C22" s="58"/>
      <c r="D22" s="64" t="s">
        <v>59</v>
      </c>
      <c r="E22" s="64" t="s">
        <v>59</v>
      </c>
      <c r="F22" s="64" t="s">
        <v>59</v>
      </c>
      <c r="G22" s="60"/>
      <c r="J22" s="66"/>
      <c r="L22" s="68"/>
      <c r="M22" s="69"/>
      <c r="N22" s="70" t="s">
        <v>55</v>
      </c>
      <c r="O22" s="70" t="s">
        <v>56</v>
      </c>
      <c r="P22" s="70" t="s">
        <v>57</v>
      </c>
      <c r="Q22" s="60"/>
      <c r="R22" s="6"/>
    </row>
    <row r="23" spans="2:18" x14ac:dyDescent="0.35">
      <c r="B23" s="65" t="s">
        <v>76</v>
      </c>
      <c r="C23" s="58" t="s">
        <v>77</v>
      </c>
      <c r="D23" s="67">
        <v>35000</v>
      </c>
      <c r="E23" s="67"/>
      <c r="F23" s="67">
        <f>D23+E23</f>
        <v>35000</v>
      </c>
      <c r="G23" s="60" t="s">
        <v>62</v>
      </c>
      <c r="H23" s="6" t="s">
        <v>63</v>
      </c>
      <c r="I23" s="6"/>
      <c r="J23" s="71"/>
      <c r="L23" s="68"/>
      <c r="M23" s="69"/>
      <c r="N23" s="70" t="s">
        <v>59</v>
      </c>
      <c r="O23" s="70" t="s">
        <v>59</v>
      </c>
      <c r="P23" s="70" t="s">
        <v>59</v>
      </c>
      <c r="Q23" s="60"/>
      <c r="R23" s="6"/>
    </row>
    <row r="24" spans="2:18" x14ac:dyDescent="0.35">
      <c r="J24" s="66"/>
      <c r="L24" s="68" t="s">
        <v>81</v>
      </c>
      <c r="M24" s="69" t="s">
        <v>67</v>
      </c>
      <c r="N24" s="72">
        <v>75</v>
      </c>
      <c r="O24" s="72"/>
      <c r="P24" s="72">
        <f>N24-O24</f>
        <v>75</v>
      </c>
      <c r="Q24" s="72" t="s">
        <v>75</v>
      </c>
      <c r="R24" s="6" t="s">
        <v>63</v>
      </c>
    </row>
    <row r="25" spans="2:18" x14ac:dyDescent="0.35">
      <c r="B25" s="57" t="s">
        <v>77</v>
      </c>
      <c r="C25" s="58"/>
      <c r="D25" s="64" t="s">
        <v>55</v>
      </c>
      <c r="E25" s="64" t="s">
        <v>56</v>
      </c>
      <c r="F25" s="64" t="s">
        <v>57</v>
      </c>
      <c r="G25" s="60"/>
      <c r="J25" s="66"/>
      <c r="L25" s="73"/>
      <c r="M25" s="35"/>
      <c r="N25" s="74"/>
      <c r="O25" s="74"/>
      <c r="P25" s="74"/>
      <c r="Q25" s="79"/>
      <c r="R25" s="6"/>
    </row>
    <row r="26" spans="2:18" x14ac:dyDescent="0.35">
      <c r="B26" s="65"/>
      <c r="C26" s="58"/>
      <c r="D26" s="64" t="s">
        <v>59</v>
      </c>
      <c r="E26" s="64" t="s">
        <v>59</v>
      </c>
      <c r="F26" s="64" t="s">
        <v>59</v>
      </c>
      <c r="G26" s="60"/>
      <c r="J26" s="66"/>
      <c r="L26" s="57" t="s">
        <v>87</v>
      </c>
      <c r="M26" s="60"/>
      <c r="N26" s="70"/>
      <c r="O26" s="70"/>
      <c r="P26" s="70"/>
      <c r="Q26" s="72"/>
      <c r="R26" s="6"/>
    </row>
    <row r="27" spans="2:18" x14ac:dyDescent="0.35">
      <c r="B27" s="68" t="s">
        <v>76</v>
      </c>
      <c r="C27" s="69" t="s">
        <v>88</v>
      </c>
      <c r="D27" s="72"/>
      <c r="E27" s="72">
        <v>42000</v>
      </c>
      <c r="F27" s="72">
        <f>E27</f>
        <v>42000</v>
      </c>
      <c r="G27" s="60" t="s">
        <v>75</v>
      </c>
      <c r="H27" s="6" t="s">
        <v>63</v>
      </c>
      <c r="I27" s="6"/>
      <c r="J27" s="71"/>
      <c r="L27" s="68"/>
      <c r="M27" s="69"/>
      <c r="N27" s="70" t="s">
        <v>55</v>
      </c>
      <c r="O27" s="70" t="s">
        <v>56</v>
      </c>
      <c r="P27" s="70" t="s">
        <v>57</v>
      </c>
      <c r="Q27" s="72"/>
      <c r="R27" s="6"/>
    </row>
    <row r="28" spans="2:18" x14ac:dyDescent="0.35">
      <c r="B28" s="68" t="s">
        <v>82</v>
      </c>
      <c r="C28" s="69" t="s">
        <v>89</v>
      </c>
      <c r="D28" s="72">
        <v>420</v>
      </c>
      <c r="E28" s="72"/>
      <c r="F28" s="72">
        <f>F27-D28</f>
        <v>41580</v>
      </c>
      <c r="G28" s="60" t="s">
        <v>75</v>
      </c>
      <c r="H28" s="6" t="s">
        <v>63</v>
      </c>
      <c r="I28" s="56"/>
      <c r="J28" s="80"/>
      <c r="L28" s="68"/>
      <c r="M28" s="69"/>
      <c r="N28" s="70" t="s">
        <v>59</v>
      </c>
      <c r="O28" s="70" t="s">
        <v>59</v>
      </c>
      <c r="P28" s="70" t="s">
        <v>59</v>
      </c>
      <c r="Q28" s="72"/>
      <c r="R28" s="6"/>
    </row>
    <row r="29" spans="2:18" x14ac:dyDescent="0.35">
      <c r="B29" s="73"/>
      <c r="C29" s="35"/>
      <c r="D29" s="79"/>
      <c r="E29" s="79"/>
      <c r="F29" s="79"/>
      <c r="H29" s="6"/>
      <c r="J29" s="66"/>
      <c r="L29" s="68" t="s">
        <v>82</v>
      </c>
      <c r="M29" s="69" t="s">
        <v>77</v>
      </c>
      <c r="N29" s="70"/>
      <c r="O29" s="72">
        <v>350</v>
      </c>
      <c r="P29" s="72">
        <f>N29+O29</f>
        <v>350</v>
      </c>
      <c r="Q29" s="72" t="s">
        <v>75</v>
      </c>
      <c r="R29" s="6" t="s">
        <v>63</v>
      </c>
    </row>
    <row r="30" spans="2:18" x14ac:dyDescent="0.35">
      <c r="B30" s="57" t="s">
        <v>67</v>
      </c>
      <c r="C30" s="58"/>
      <c r="D30" s="64" t="s">
        <v>55</v>
      </c>
      <c r="E30" s="64" t="s">
        <v>56</v>
      </c>
      <c r="F30" s="64" t="s">
        <v>57</v>
      </c>
      <c r="G30" s="60"/>
      <c r="J30" s="66"/>
    </row>
    <row r="31" spans="2:18" x14ac:dyDescent="0.35">
      <c r="B31" s="65"/>
      <c r="C31" s="58"/>
      <c r="D31" s="64" t="s">
        <v>59</v>
      </c>
      <c r="E31" s="64" t="s">
        <v>59</v>
      </c>
      <c r="F31" s="64" t="s">
        <v>59</v>
      </c>
      <c r="G31" s="60"/>
      <c r="J31" s="66"/>
      <c r="L31" s="149" t="s">
        <v>90</v>
      </c>
    </row>
    <row r="32" spans="2:18" x14ac:dyDescent="0.35">
      <c r="B32" s="65" t="s">
        <v>66</v>
      </c>
      <c r="C32" s="58" t="s">
        <v>84</v>
      </c>
      <c r="D32" s="67">
        <v>1500</v>
      </c>
      <c r="E32" s="67"/>
      <c r="F32" s="67">
        <f>D32+E32</f>
        <v>1500</v>
      </c>
      <c r="G32" s="60" t="s">
        <v>62</v>
      </c>
      <c r="H32" s="6" t="s">
        <v>63</v>
      </c>
      <c r="J32" s="66"/>
      <c r="L32" s="56" t="s">
        <v>91</v>
      </c>
      <c r="O32" s="56" t="s">
        <v>56</v>
      </c>
    </row>
    <row r="33" spans="2:17" x14ac:dyDescent="0.35">
      <c r="B33" s="65" t="s">
        <v>81</v>
      </c>
      <c r="C33" s="58" t="s">
        <v>92</v>
      </c>
      <c r="D33" s="67"/>
      <c r="E33" s="67">
        <v>90</v>
      </c>
      <c r="F33" s="67">
        <f>F32+D33-E33</f>
        <v>1410</v>
      </c>
      <c r="G33" s="60" t="s">
        <v>62</v>
      </c>
      <c r="H33" s="6" t="s">
        <v>63</v>
      </c>
      <c r="J33" s="66"/>
      <c r="L33" s="68" t="s">
        <v>71</v>
      </c>
      <c r="M33" s="58" t="s">
        <v>84</v>
      </c>
      <c r="N33" s="75"/>
      <c r="O33" s="75">
        <v>4500</v>
      </c>
      <c r="P33" s="237" t="s">
        <v>63</v>
      </c>
    </row>
    <row r="34" spans="2:17" x14ac:dyDescent="0.35">
      <c r="B34" s="56"/>
      <c r="D34" s="56"/>
      <c r="E34" s="56"/>
      <c r="F34" s="56"/>
      <c r="H34" s="56"/>
      <c r="J34" s="66"/>
      <c r="L34" s="68" t="s">
        <v>71</v>
      </c>
      <c r="M34" s="58" t="s">
        <v>83</v>
      </c>
      <c r="N34" s="75"/>
      <c r="O34" s="75">
        <v>10500</v>
      </c>
      <c r="P34" s="237"/>
      <c r="Q34"/>
    </row>
    <row r="35" spans="2:17" x14ac:dyDescent="0.35">
      <c r="B35" s="57" t="s">
        <v>69</v>
      </c>
      <c r="C35" s="58"/>
      <c r="D35" s="64" t="s">
        <v>55</v>
      </c>
      <c r="E35" s="64" t="s">
        <v>56</v>
      </c>
      <c r="F35" s="64" t="s">
        <v>57</v>
      </c>
      <c r="G35" s="60"/>
      <c r="I35" s="6"/>
      <c r="J35" s="71"/>
      <c r="P35"/>
      <c r="Q35"/>
    </row>
    <row r="36" spans="2:17" x14ac:dyDescent="0.35">
      <c r="B36" s="65"/>
      <c r="C36" s="58"/>
      <c r="D36" s="64" t="s">
        <v>59</v>
      </c>
      <c r="E36" s="64" t="s">
        <v>59</v>
      </c>
      <c r="F36" s="64" t="s">
        <v>59</v>
      </c>
      <c r="G36" s="60"/>
      <c r="I36" s="6"/>
      <c r="J36" s="71"/>
      <c r="L36" s="56" t="s">
        <v>93</v>
      </c>
      <c r="O36" s="56" t="s">
        <v>56</v>
      </c>
    </row>
    <row r="37" spans="2:17" x14ac:dyDescent="0.35">
      <c r="B37" s="65" t="s">
        <v>68</v>
      </c>
      <c r="C37" s="58" t="s">
        <v>84</v>
      </c>
      <c r="D37" s="67"/>
      <c r="E37" s="67">
        <v>20000</v>
      </c>
      <c r="F37" s="67">
        <f>D37+E37</f>
        <v>20000</v>
      </c>
      <c r="G37" s="60" t="s">
        <v>75</v>
      </c>
      <c r="H37" s="6" t="s">
        <v>63</v>
      </c>
      <c r="I37" s="6"/>
      <c r="J37" s="71"/>
      <c r="L37" s="68" t="s">
        <v>71</v>
      </c>
      <c r="M37" s="58" t="s">
        <v>84</v>
      </c>
      <c r="N37" s="75"/>
      <c r="O37" s="75">
        <v>900</v>
      </c>
      <c r="P37" s="237" t="s">
        <v>63</v>
      </c>
    </row>
    <row r="38" spans="2:17" x14ac:dyDescent="0.35">
      <c r="B38" s="56"/>
      <c r="D38" s="56"/>
      <c r="E38" s="56"/>
      <c r="F38" s="56"/>
      <c r="H38" s="56"/>
      <c r="I38" s="56"/>
      <c r="J38" s="71"/>
      <c r="L38" s="68" t="s">
        <v>71</v>
      </c>
      <c r="M38" s="58" t="s">
        <v>83</v>
      </c>
      <c r="N38" s="75"/>
      <c r="O38" s="75">
        <v>2100</v>
      </c>
      <c r="P38" s="237"/>
    </row>
    <row r="39" spans="2:17" x14ac:dyDescent="0.35">
      <c r="B39" s="56"/>
      <c r="D39" s="56"/>
      <c r="E39" s="56"/>
      <c r="F39" s="56"/>
      <c r="H39" s="56"/>
      <c r="I39" s="56"/>
      <c r="J39" s="56"/>
    </row>
    <row r="40" spans="2:17" x14ac:dyDescent="0.35">
      <c r="B40" s="56"/>
      <c r="D40" s="56"/>
      <c r="E40" s="56"/>
      <c r="F40" s="56"/>
      <c r="H40" s="56"/>
      <c r="I40" s="56"/>
      <c r="J40" s="56"/>
    </row>
    <row r="41" spans="2:17" x14ac:dyDescent="0.35">
      <c r="B41" s="82"/>
      <c r="D41" s="81"/>
      <c r="E41" s="81"/>
      <c r="F41" s="81"/>
      <c r="G41" s="83"/>
      <c r="H41" s="6"/>
      <c r="I41" s="6"/>
      <c r="J41" s="6"/>
    </row>
    <row r="42" spans="2:17" x14ac:dyDescent="0.35">
      <c r="B42" s="56"/>
      <c r="D42" s="56"/>
      <c r="E42" s="56"/>
      <c r="F42" s="56"/>
      <c r="H42" s="56"/>
      <c r="I42" s="56"/>
      <c r="J42" s="56"/>
    </row>
    <row r="43" spans="2:17" x14ac:dyDescent="0.35">
      <c r="B43" s="56"/>
      <c r="D43" s="56"/>
      <c r="E43" s="56"/>
      <c r="F43" s="56"/>
      <c r="H43" s="56"/>
      <c r="I43" s="56"/>
      <c r="J43" s="56"/>
    </row>
    <row r="44" spans="2:17" x14ac:dyDescent="0.35">
      <c r="B44" s="56"/>
      <c r="D44" s="56"/>
      <c r="E44" s="56"/>
      <c r="F44" s="56"/>
      <c r="H44" s="56"/>
      <c r="I44" s="56"/>
      <c r="J44" s="56"/>
    </row>
    <row r="45" spans="2:17" x14ac:dyDescent="0.35">
      <c r="B45" s="56"/>
      <c r="D45" s="56"/>
      <c r="E45" s="56"/>
      <c r="F45" s="56"/>
      <c r="H45" s="56"/>
      <c r="I45" s="56"/>
      <c r="J45" s="56"/>
    </row>
    <row r="46" spans="2:17" x14ac:dyDescent="0.35">
      <c r="B46" s="56"/>
      <c r="H46" s="56"/>
      <c r="I46" s="56"/>
      <c r="J46" s="56"/>
    </row>
    <row r="47" spans="2:17" x14ac:dyDescent="0.35">
      <c r="B47" s="56"/>
      <c r="D47" s="6"/>
    </row>
    <row r="48" spans="2:17" x14ac:dyDescent="0.35">
      <c r="D48" s="6"/>
    </row>
  </sheetData>
  <mergeCells count="7">
    <mergeCell ref="P33:P34"/>
    <mergeCell ref="P37:P38"/>
    <mergeCell ref="B1:G1"/>
    <mergeCell ref="L1:Q1"/>
    <mergeCell ref="L11:M11"/>
    <mergeCell ref="L2:M2"/>
    <mergeCell ref="B2:C2"/>
  </mergeCells>
  <pageMargins left="0.25" right="0.25" top="0.75" bottom="0.75" header="0.3" footer="0.3"/>
  <pageSetup paperSize="9" scale="8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FAC1-2CAB-4277-9C67-10BF87F381F0}">
  <sheetPr>
    <pageSetUpPr fitToPage="1"/>
  </sheetPr>
  <dimension ref="A1:S31"/>
  <sheetViews>
    <sheetView workbookViewId="0">
      <selection activeCell="J1" sqref="J1"/>
    </sheetView>
  </sheetViews>
  <sheetFormatPr defaultRowHeight="14.5" x14ac:dyDescent="0.35"/>
  <cols>
    <col min="1" max="1" width="10.1796875" bestFit="1" customWidth="1"/>
    <col min="2" max="2" width="2.1796875" customWidth="1"/>
    <col min="3" max="3" width="13.1796875" bestFit="1" customWidth="1"/>
    <col min="5" max="5" width="9.81640625" bestFit="1" customWidth="1"/>
    <col min="7" max="7" width="9.81640625" bestFit="1" customWidth="1"/>
    <col min="10" max="10" width="10.1796875" customWidth="1"/>
    <col min="14" max="14" width="8.81640625" customWidth="1"/>
    <col min="16" max="16" width="28.54296875" hidden="1" customWidth="1"/>
    <col min="17" max="17" width="9.81640625" hidden="1" customWidth="1"/>
    <col min="18" max="18" width="0" hidden="1" customWidth="1"/>
  </cols>
  <sheetData>
    <row r="1" spans="1:19" ht="16" customHeight="1" x14ac:dyDescent="0.35">
      <c r="A1" s="150" t="s">
        <v>450</v>
      </c>
      <c r="B1" s="238" t="s">
        <v>94</v>
      </c>
      <c r="C1" s="239"/>
      <c r="D1" s="239"/>
      <c r="E1" s="239"/>
      <c r="F1" s="239"/>
      <c r="G1" s="239"/>
      <c r="H1" s="239"/>
      <c r="I1" s="240"/>
      <c r="J1" s="151" t="s">
        <v>95</v>
      </c>
      <c r="K1" s="238" t="s">
        <v>96</v>
      </c>
      <c r="L1" s="239"/>
      <c r="M1" s="239"/>
      <c r="N1" s="240"/>
      <c r="P1" s="1" t="s">
        <v>97</v>
      </c>
      <c r="Q1" s="1"/>
      <c r="R1" s="1"/>
      <c r="S1" s="1"/>
    </row>
    <row r="2" spans="1:19" ht="6" customHeight="1" x14ac:dyDescent="0.35">
      <c r="A2" s="31"/>
      <c r="B2" s="1"/>
      <c r="C2" s="1"/>
      <c r="D2" s="1"/>
      <c r="E2" s="1"/>
      <c r="F2" s="1"/>
      <c r="G2" s="1"/>
      <c r="H2" s="1"/>
      <c r="I2" s="1"/>
      <c r="J2" s="5"/>
      <c r="K2" s="1"/>
      <c r="L2" s="1"/>
      <c r="M2" s="1"/>
      <c r="N2" s="18"/>
      <c r="P2" s="1"/>
      <c r="Q2" s="1"/>
      <c r="R2" s="1"/>
      <c r="S2" s="1"/>
    </row>
    <row r="3" spans="1:19" ht="14.5" customHeight="1" x14ac:dyDescent="0.35">
      <c r="A3" s="156" t="s">
        <v>451</v>
      </c>
      <c r="B3" s="1"/>
      <c r="C3" s="1"/>
      <c r="D3" s="1"/>
      <c r="E3" s="1"/>
      <c r="F3" s="1"/>
      <c r="G3" s="1"/>
      <c r="H3" s="1"/>
      <c r="I3" s="1"/>
      <c r="J3" s="5"/>
      <c r="K3" s="1"/>
      <c r="L3" s="1"/>
      <c r="M3" s="1"/>
      <c r="N3" s="4"/>
      <c r="P3" s="1"/>
      <c r="Q3" s="1"/>
      <c r="R3" s="1"/>
      <c r="S3" s="1"/>
    </row>
    <row r="4" spans="1:19" ht="14.5" customHeight="1" x14ac:dyDescent="0.35">
      <c r="A4" s="13" t="s">
        <v>98</v>
      </c>
      <c r="B4" s="1" t="s">
        <v>99</v>
      </c>
      <c r="C4" s="1"/>
      <c r="D4" s="1"/>
      <c r="E4" s="1"/>
      <c r="F4" s="1"/>
      <c r="G4" s="1"/>
      <c r="H4" s="1"/>
      <c r="I4" s="1"/>
      <c r="J4" s="23">
        <v>2</v>
      </c>
      <c r="K4" s="1" t="s">
        <v>100</v>
      </c>
      <c r="L4" s="1"/>
      <c r="M4" s="1"/>
      <c r="N4" s="4"/>
      <c r="P4" s="1"/>
      <c r="Q4" s="1"/>
      <c r="R4" s="1"/>
      <c r="S4" s="1"/>
    </row>
    <row r="5" spans="1:19" ht="14.5" customHeight="1" x14ac:dyDescent="0.35">
      <c r="A5" s="13"/>
      <c r="B5" s="1" t="s">
        <v>101</v>
      </c>
      <c r="C5" s="1"/>
      <c r="D5" s="1"/>
      <c r="E5" s="1"/>
      <c r="F5" s="1"/>
      <c r="G5" s="1"/>
      <c r="H5" s="1"/>
      <c r="I5" s="1"/>
      <c r="J5" s="5"/>
      <c r="K5" s="1"/>
      <c r="L5" s="1"/>
      <c r="M5" s="1"/>
      <c r="N5" s="4"/>
      <c r="P5" s="1"/>
      <c r="Q5" s="1"/>
      <c r="R5" s="1"/>
      <c r="S5" s="1"/>
    </row>
    <row r="6" spans="1:19" ht="14.5" customHeight="1" x14ac:dyDescent="0.35">
      <c r="A6" s="13"/>
      <c r="B6" s="1" t="s">
        <v>102</v>
      </c>
      <c r="C6" s="1"/>
      <c r="D6" s="1"/>
      <c r="E6" s="1"/>
      <c r="F6" s="1"/>
      <c r="G6" s="1"/>
      <c r="H6" s="1"/>
      <c r="I6" s="1"/>
      <c r="J6" s="5"/>
      <c r="K6" s="1" t="s">
        <v>103</v>
      </c>
      <c r="L6" s="1"/>
      <c r="M6" s="1"/>
      <c r="N6" s="4"/>
      <c r="P6" s="1"/>
      <c r="Q6" s="1"/>
      <c r="R6" s="1"/>
      <c r="S6" s="1"/>
    </row>
    <row r="7" spans="1:19" ht="14.5" customHeight="1" x14ac:dyDescent="0.35">
      <c r="A7" s="13"/>
      <c r="B7" s="1" t="s">
        <v>104</v>
      </c>
      <c r="C7" s="1"/>
      <c r="D7" s="1"/>
      <c r="E7" s="1"/>
      <c r="F7" s="1"/>
      <c r="G7" s="1"/>
      <c r="H7" s="1"/>
      <c r="I7" s="1"/>
      <c r="J7" s="5"/>
      <c r="K7" s="1" t="s">
        <v>453</v>
      </c>
      <c r="L7" s="1"/>
      <c r="M7" s="1"/>
      <c r="N7" s="4"/>
      <c r="P7" s="1"/>
      <c r="Q7" s="1"/>
      <c r="R7" s="1"/>
      <c r="S7" s="1"/>
    </row>
    <row r="8" spans="1:19" ht="14.5" customHeight="1" x14ac:dyDescent="0.35">
      <c r="A8" s="13"/>
      <c r="B8" s="1" t="s">
        <v>105</v>
      </c>
      <c r="C8" s="1"/>
      <c r="D8" s="1"/>
      <c r="E8" s="1"/>
      <c r="F8" s="1"/>
      <c r="G8" s="1"/>
      <c r="H8" s="1"/>
      <c r="I8" s="1"/>
      <c r="J8" s="5"/>
      <c r="K8" s="1"/>
      <c r="L8" s="1"/>
      <c r="M8" s="1"/>
      <c r="N8" s="4"/>
      <c r="P8" s="1"/>
      <c r="Q8" s="1"/>
      <c r="R8" s="1"/>
      <c r="S8" s="1"/>
    </row>
    <row r="9" spans="1:19" ht="14.5" customHeight="1" x14ac:dyDescent="0.35">
      <c r="A9" s="13"/>
      <c r="B9" s="1" t="s">
        <v>106</v>
      </c>
      <c r="C9" s="1"/>
      <c r="D9" s="1"/>
      <c r="E9" s="1"/>
      <c r="F9" s="1"/>
      <c r="G9" s="1"/>
      <c r="H9" s="1"/>
      <c r="I9" s="1"/>
      <c r="J9" s="5"/>
      <c r="K9" s="1" t="s">
        <v>107</v>
      </c>
      <c r="L9" s="1"/>
      <c r="M9" s="1"/>
      <c r="N9" s="4"/>
      <c r="P9" s="1"/>
      <c r="Q9" s="1"/>
      <c r="R9" s="1"/>
      <c r="S9" s="1"/>
    </row>
    <row r="10" spans="1:19" ht="14.5" customHeight="1" x14ac:dyDescent="0.35">
      <c r="A10" s="13"/>
      <c r="B10" s="1" t="s">
        <v>428</v>
      </c>
      <c r="C10" s="1"/>
      <c r="D10" s="1"/>
      <c r="E10" s="1"/>
      <c r="F10" s="1"/>
      <c r="G10" s="1"/>
      <c r="H10" s="1"/>
      <c r="I10" s="1"/>
      <c r="J10" s="5"/>
      <c r="K10" s="1" t="s">
        <v>108</v>
      </c>
      <c r="L10" s="1"/>
      <c r="M10" s="1"/>
      <c r="N10" s="4"/>
      <c r="P10" s="1"/>
      <c r="Q10" s="1"/>
      <c r="R10" s="1"/>
      <c r="S10" s="1"/>
    </row>
    <row r="11" spans="1:19" ht="14.5" customHeight="1" x14ac:dyDescent="0.35">
      <c r="A11" s="14"/>
      <c r="B11" s="11"/>
      <c r="C11" s="11"/>
      <c r="D11" s="11"/>
      <c r="E11" s="11"/>
      <c r="F11" s="11"/>
      <c r="G11" s="11"/>
      <c r="H11" s="11"/>
      <c r="I11" s="12"/>
      <c r="J11" s="14"/>
      <c r="K11" s="11"/>
      <c r="L11" s="11"/>
      <c r="M11" s="11"/>
      <c r="N11" s="12"/>
    </row>
    <row r="12" spans="1:19" ht="6" customHeight="1" x14ac:dyDescent="0.35">
      <c r="A12" s="31"/>
      <c r="B12" s="16"/>
      <c r="C12" s="16"/>
      <c r="D12" s="16"/>
      <c r="E12" s="16"/>
      <c r="F12" s="16"/>
      <c r="G12" s="16"/>
      <c r="H12" s="16"/>
      <c r="I12" s="17"/>
      <c r="J12" s="31"/>
      <c r="K12" s="16"/>
      <c r="L12" s="16"/>
      <c r="M12" s="16"/>
      <c r="N12" s="17"/>
    </row>
    <row r="13" spans="1:19" x14ac:dyDescent="0.35">
      <c r="A13" s="5" t="s">
        <v>109</v>
      </c>
      <c r="B13" s="1" t="s">
        <v>110</v>
      </c>
      <c r="C13" s="46"/>
      <c r="I13" s="10"/>
      <c r="J13" s="23">
        <v>1</v>
      </c>
      <c r="K13" s="152" t="s">
        <v>454</v>
      </c>
      <c r="L13" s="145"/>
      <c r="M13" s="145"/>
      <c r="N13" s="146"/>
    </row>
    <row r="14" spans="1:19" x14ac:dyDescent="0.35">
      <c r="A14" s="5"/>
      <c r="C14" s="47"/>
      <c r="I14" s="10"/>
      <c r="K14" s="144"/>
      <c r="L14" s="145"/>
      <c r="M14" s="145"/>
      <c r="N14" s="146"/>
    </row>
    <row r="15" spans="1:19" ht="6" customHeight="1" x14ac:dyDescent="0.35">
      <c r="A15" s="22"/>
      <c r="B15" s="11"/>
      <c r="C15" s="11"/>
      <c r="D15" s="11"/>
      <c r="E15" s="11"/>
      <c r="F15" s="11"/>
      <c r="G15" s="11"/>
      <c r="H15" s="11"/>
      <c r="I15" s="12"/>
      <c r="J15" s="14"/>
      <c r="K15" s="9"/>
      <c r="L15" s="9"/>
      <c r="M15" s="9"/>
      <c r="N15" s="19"/>
    </row>
    <row r="16" spans="1:19" ht="6" customHeight="1" x14ac:dyDescent="0.35">
      <c r="A16" s="5"/>
      <c r="C16" s="46"/>
      <c r="I16" s="10"/>
      <c r="J16" s="13"/>
      <c r="K16" s="1"/>
      <c r="L16" s="1"/>
      <c r="M16" s="1"/>
      <c r="N16" s="4"/>
    </row>
    <row r="17" spans="1:14" ht="16.5" customHeight="1" x14ac:dyDescent="0.35">
      <c r="A17" s="5" t="s">
        <v>111</v>
      </c>
      <c r="B17" s="1" t="s">
        <v>112</v>
      </c>
      <c r="C17" s="46"/>
      <c r="I17" s="10"/>
      <c r="J17" s="23">
        <v>1</v>
      </c>
      <c r="K17" s="152" t="s">
        <v>455</v>
      </c>
      <c r="L17" s="145"/>
      <c r="M17" s="145"/>
      <c r="N17" s="146"/>
    </row>
    <row r="18" spans="1:14" x14ac:dyDescent="0.35">
      <c r="A18" s="5"/>
      <c r="C18" s="47"/>
      <c r="I18" s="10"/>
      <c r="K18" s="144"/>
      <c r="L18" s="145"/>
      <c r="M18" s="145"/>
      <c r="N18" s="146"/>
    </row>
    <row r="19" spans="1:14" ht="6" customHeight="1" x14ac:dyDescent="0.35">
      <c r="A19" s="22"/>
      <c r="B19" s="11"/>
      <c r="C19" s="11"/>
      <c r="D19" s="11"/>
      <c r="E19" s="11"/>
      <c r="F19" s="11"/>
      <c r="G19" s="11"/>
      <c r="H19" s="11"/>
      <c r="I19" s="12"/>
      <c r="J19" s="14"/>
      <c r="K19" s="9"/>
      <c r="L19" s="9"/>
      <c r="M19" s="9"/>
      <c r="N19" s="19"/>
    </row>
    <row r="20" spans="1:14" ht="6" customHeight="1" x14ac:dyDescent="0.35">
      <c r="A20" s="5"/>
      <c r="C20" s="46"/>
      <c r="I20" s="10"/>
      <c r="J20" s="13"/>
      <c r="K20" s="1"/>
      <c r="L20" s="1"/>
      <c r="M20" s="1"/>
      <c r="N20" s="4"/>
    </row>
    <row r="21" spans="1:14" ht="16.5" customHeight="1" x14ac:dyDescent="0.35">
      <c r="A21" s="156" t="s">
        <v>452</v>
      </c>
      <c r="C21" s="46"/>
      <c r="I21" s="10"/>
      <c r="J21" s="13"/>
      <c r="K21" s="153"/>
      <c r="L21" s="154"/>
      <c r="M21" s="154"/>
      <c r="N21" s="155"/>
    </row>
    <row r="22" spans="1:14" ht="16.5" customHeight="1" x14ac:dyDescent="0.35">
      <c r="A22" s="156"/>
      <c r="C22" s="136" t="s">
        <v>113</v>
      </c>
      <c r="D22" s="133" t="s">
        <v>114</v>
      </c>
      <c r="E22" s="139"/>
      <c r="F22" s="134" t="s">
        <v>115</v>
      </c>
      <c r="G22" s="139"/>
      <c r="I22" s="10"/>
      <c r="J22" s="23">
        <v>9</v>
      </c>
      <c r="K22" s="189" t="s">
        <v>116</v>
      </c>
      <c r="L22" s="154"/>
      <c r="M22" s="154"/>
      <c r="N22" s="155"/>
    </row>
    <row r="23" spans="1:14" ht="16.5" customHeight="1" x14ac:dyDescent="0.35">
      <c r="A23" s="156"/>
      <c r="C23" s="137">
        <v>1</v>
      </c>
      <c r="D23" s="138" t="s">
        <v>117</v>
      </c>
      <c r="E23" s="140"/>
      <c r="F23" s="24">
        <v>3000</v>
      </c>
      <c r="G23" s="141" t="s">
        <v>63</v>
      </c>
      <c r="I23" s="10"/>
      <c r="J23" s="13"/>
      <c r="K23" s="189" t="s">
        <v>118</v>
      </c>
      <c r="L23" s="154"/>
      <c r="M23" s="154"/>
      <c r="N23" s="155"/>
    </row>
    <row r="24" spans="1:14" ht="16.5" customHeight="1" x14ac:dyDescent="0.35">
      <c r="A24" s="156"/>
      <c r="C24" s="137">
        <v>2</v>
      </c>
      <c r="D24" s="138" t="s">
        <v>119</v>
      </c>
      <c r="E24" s="140"/>
      <c r="F24" s="24"/>
      <c r="G24" s="141" t="s">
        <v>63</v>
      </c>
      <c r="I24" s="10"/>
      <c r="J24" s="13"/>
      <c r="K24" s="189" t="s">
        <v>120</v>
      </c>
      <c r="L24" s="154"/>
      <c r="M24" s="154"/>
      <c r="N24" s="155"/>
    </row>
    <row r="25" spans="1:14" ht="16.5" customHeight="1" x14ac:dyDescent="0.35">
      <c r="A25" s="156"/>
      <c r="C25" s="137">
        <v>3</v>
      </c>
      <c r="D25" s="138" t="s">
        <v>121</v>
      </c>
      <c r="E25" s="140"/>
      <c r="F25" s="24">
        <v>-400</v>
      </c>
      <c r="G25" s="141" t="s">
        <v>63</v>
      </c>
      <c r="I25" s="10"/>
      <c r="J25" s="13"/>
      <c r="K25" s="153"/>
      <c r="L25" s="154"/>
      <c r="M25" s="154"/>
      <c r="N25" s="155"/>
    </row>
    <row r="26" spans="1:14" ht="16.5" customHeight="1" x14ac:dyDescent="0.35">
      <c r="A26" s="156"/>
      <c r="C26" s="137">
        <v>4</v>
      </c>
      <c r="D26" s="138" t="s">
        <v>119</v>
      </c>
      <c r="E26" s="140"/>
      <c r="F26" s="24"/>
      <c r="G26" s="141" t="s">
        <v>63</v>
      </c>
      <c r="I26" s="10"/>
      <c r="J26" s="13"/>
      <c r="K26" s="189"/>
      <c r="L26" s="154"/>
      <c r="M26" s="154"/>
      <c r="N26" s="155"/>
    </row>
    <row r="27" spans="1:14" ht="16.5" customHeight="1" x14ac:dyDescent="0.35">
      <c r="A27" s="156"/>
      <c r="C27" s="137">
        <v>5</v>
      </c>
      <c r="D27" s="138" t="s">
        <v>117</v>
      </c>
      <c r="E27" s="141" t="s">
        <v>63</v>
      </c>
      <c r="F27" s="24">
        <v>120</v>
      </c>
      <c r="G27" s="141" t="s">
        <v>63</v>
      </c>
      <c r="I27" s="10"/>
      <c r="J27" s="13"/>
      <c r="K27" s="189" t="s">
        <v>122</v>
      </c>
      <c r="L27" s="154"/>
      <c r="M27" s="154"/>
      <c r="N27" s="155"/>
    </row>
    <row r="28" spans="1:14" ht="16.5" customHeight="1" x14ac:dyDescent="0.35">
      <c r="A28" s="156"/>
      <c r="C28" s="137">
        <v>6</v>
      </c>
      <c r="D28" s="138" t="s">
        <v>117</v>
      </c>
      <c r="E28" s="141" t="s">
        <v>63</v>
      </c>
      <c r="F28" s="24">
        <v>90</v>
      </c>
      <c r="G28" s="141" t="s">
        <v>63</v>
      </c>
      <c r="I28" s="10"/>
      <c r="J28" s="13"/>
      <c r="K28" s="189" t="s">
        <v>456</v>
      </c>
      <c r="L28" s="154"/>
      <c r="M28" s="154"/>
      <c r="N28" s="155"/>
    </row>
    <row r="29" spans="1:14" ht="16.5" customHeight="1" x14ac:dyDescent="0.35">
      <c r="A29" s="156"/>
      <c r="C29" s="22" t="s">
        <v>123</v>
      </c>
      <c r="D29" s="135"/>
      <c r="E29" s="142"/>
      <c r="F29" s="131">
        <f>SUM(F23:F28)</f>
        <v>2810</v>
      </c>
      <c r="G29" s="143" t="s">
        <v>63</v>
      </c>
      <c r="I29" s="10"/>
      <c r="J29" s="13"/>
      <c r="K29" s="189" t="s">
        <v>124</v>
      </c>
      <c r="L29" s="154"/>
      <c r="M29" s="154"/>
      <c r="N29" s="155"/>
    </row>
    <row r="30" spans="1:14" ht="16.5" customHeight="1" x14ac:dyDescent="0.35">
      <c r="A30" s="156"/>
      <c r="C30" s="46"/>
      <c r="I30" s="10"/>
      <c r="J30" s="13"/>
      <c r="K30" s="189" t="s">
        <v>125</v>
      </c>
      <c r="L30" s="154"/>
      <c r="M30" s="154"/>
      <c r="N30" s="155"/>
    </row>
    <row r="31" spans="1:14" ht="6" customHeight="1" x14ac:dyDescent="0.35">
      <c r="A31" s="14"/>
      <c r="B31" s="11"/>
      <c r="C31" s="11"/>
      <c r="D31" s="11"/>
      <c r="E31" s="11"/>
      <c r="F31" s="11"/>
      <c r="G31" s="11"/>
      <c r="H31" s="11"/>
      <c r="I31" s="12"/>
      <c r="J31" s="14"/>
      <c r="K31" s="11"/>
      <c r="L31" s="11"/>
      <c r="M31" s="11"/>
      <c r="N31" s="12"/>
    </row>
  </sheetData>
  <mergeCells count="2">
    <mergeCell ref="B1:I1"/>
    <mergeCell ref="K1:N1"/>
  </mergeCells>
  <pageMargins left="0.25" right="0.25" top="0.75" bottom="0.75" header="0.3" footer="0.3"/>
  <pageSetup paperSize="9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847-7B17-4092-8036-C8E09340B2F2}">
  <sheetPr>
    <pageSetUpPr fitToPage="1"/>
  </sheetPr>
  <dimension ref="A1:J38"/>
  <sheetViews>
    <sheetView workbookViewId="0">
      <selection activeCell="J1" sqref="J1"/>
    </sheetView>
  </sheetViews>
  <sheetFormatPr defaultColWidth="8.7265625" defaultRowHeight="14.5" x14ac:dyDescent="0.35"/>
  <cols>
    <col min="1" max="1" width="9.1796875" style="1" customWidth="1"/>
    <col min="2" max="2" width="22.453125" style="1" customWidth="1"/>
    <col min="3" max="3" width="13.453125" style="1" customWidth="1"/>
    <col min="4" max="4" width="3.81640625" style="1" customWidth="1"/>
    <col min="5" max="5" width="10.81640625" style="1" customWidth="1"/>
    <col min="6" max="6" width="3.54296875" style="1" customWidth="1"/>
    <col min="7" max="7" width="11.453125" style="1" customWidth="1"/>
    <col min="8" max="8" width="9.81640625" style="1" customWidth="1"/>
    <col min="9" max="9" width="9.453125" style="1" customWidth="1"/>
    <col min="10" max="10" width="63.1796875" style="1" customWidth="1"/>
    <col min="11" max="16384" width="8.7265625" style="1"/>
  </cols>
  <sheetData>
    <row r="1" spans="1:10" x14ac:dyDescent="0.35">
      <c r="A1" s="147" t="s">
        <v>51</v>
      </c>
      <c r="B1" s="238" t="s">
        <v>94</v>
      </c>
      <c r="C1" s="239"/>
      <c r="D1" s="239"/>
      <c r="E1" s="239"/>
      <c r="F1" s="239"/>
      <c r="G1" s="239"/>
      <c r="H1" s="240"/>
      <c r="I1" s="148" t="s">
        <v>126</v>
      </c>
      <c r="J1" s="126" t="s">
        <v>96</v>
      </c>
    </row>
    <row r="2" spans="1:10" x14ac:dyDescent="0.35">
      <c r="A2" s="5" t="s">
        <v>457</v>
      </c>
      <c r="B2" s="209" t="s">
        <v>127</v>
      </c>
      <c r="E2" s="100"/>
      <c r="F2" s="101"/>
      <c r="H2" s="100">
        <v>1</v>
      </c>
      <c r="I2" s="210" t="s">
        <v>128</v>
      </c>
      <c r="J2" s="136" t="s">
        <v>129</v>
      </c>
    </row>
    <row r="3" spans="1:10" x14ac:dyDescent="0.35">
      <c r="A3" s="5"/>
      <c r="D3" s="29"/>
      <c r="F3" s="101"/>
      <c r="H3" s="4"/>
      <c r="I3" s="116"/>
      <c r="J3" s="5" t="s">
        <v>130</v>
      </c>
    </row>
    <row r="4" spans="1:10" x14ac:dyDescent="0.35">
      <c r="A4" s="5"/>
      <c r="C4" s="87" t="s">
        <v>131</v>
      </c>
      <c r="D4" s="101"/>
      <c r="E4" s="87" t="s">
        <v>132</v>
      </c>
      <c r="F4" s="101"/>
      <c r="G4" s="87" t="s">
        <v>133</v>
      </c>
      <c r="H4" s="112"/>
      <c r="I4" s="116"/>
      <c r="J4" s="5" t="s">
        <v>134</v>
      </c>
    </row>
    <row r="5" spans="1:10" x14ac:dyDescent="0.35">
      <c r="A5" s="5"/>
      <c r="B5" s="87" t="s">
        <v>135</v>
      </c>
      <c r="C5" s="3">
        <f>'Q2 Data'!B1</f>
        <v>18000</v>
      </c>
      <c r="E5" s="3">
        <f>C22</f>
        <v>34450</v>
      </c>
      <c r="F5" s="102"/>
      <c r="G5" s="3">
        <f>E22</f>
        <v>43200</v>
      </c>
      <c r="H5" s="182" t="s">
        <v>136</v>
      </c>
      <c r="I5" s="4"/>
      <c r="J5" s="5" t="s">
        <v>137</v>
      </c>
    </row>
    <row r="6" spans="1:10" x14ac:dyDescent="0.35">
      <c r="A6" s="5"/>
      <c r="B6" s="87" t="s">
        <v>138</v>
      </c>
      <c r="C6" s="3"/>
      <c r="D6" s="3"/>
      <c r="E6" s="3"/>
      <c r="F6" s="181"/>
      <c r="G6" s="3"/>
      <c r="H6" s="116"/>
      <c r="I6" s="4"/>
      <c r="J6" s="5" t="s">
        <v>139</v>
      </c>
    </row>
    <row r="7" spans="1:10" x14ac:dyDescent="0.35">
      <c r="A7" s="5"/>
      <c r="B7" s="1" t="s">
        <v>140</v>
      </c>
      <c r="C7" s="3">
        <f>'Q2 Data'!B4*'Q2 Data'!$B$6*'Q2 Data'!$B$8</f>
        <v>45000</v>
      </c>
      <c r="D7" s="103">
        <v>3</v>
      </c>
      <c r="E7" s="3">
        <f>'Q2 Data'!C4*'Q2 Data'!$B$6*'Q2 Data'!$B$8</f>
        <v>54000</v>
      </c>
      <c r="F7" s="103">
        <v>1</v>
      </c>
      <c r="G7" s="3">
        <f>'Q2 Data'!D4*'Q2 Data'!$B$6*'Q2 Data'!$B$8</f>
        <v>58500</v>
      </c>
      <c r="H7" s="118">
        <v>1</v>
      </c>
      <c r="I7" s="4"/>
      <c r="J7" s="5"/>
    </row>
    <row r="8" spans="1:10" x14ac:dyDescent="0.35">
      <c r="A8" s="5"/>
      <c r="B8" s="1" t="s">
        <v>141</v>
      </c>
      <c r="C8" s="3">
        <f>'Q2 Data'!$B$6*'Q2 Data'!$B$7*'Q2 Data'!$B$9*'Q2 Data'!C4</f>
        <v>28800</v>
      </c>
      <c r="D8" s="103">
        <v>3</v>
      </c>
      <c r="E8" s="3">
        <f>'Q2 Data'!$B$6*'Q2 Data'!$B$7*'Q2 Data'!$B$9*'Q2 Data'!D4</f>
        <v>31200</v>
      </c>
      <c r="F8" s="103">
        <v>1</v>
      </c>
      <c r="G8" s="3">
        <f>'Q2 Data'!$B$6*'Q2 Data'!$B$7*'Q2 Data'!$B$9*'Q2 Data'!E4</f>
        <v>38400</v>
      </c>
      <c r="H8" s="118">
        <v>1</v>
      </c>
      <c r="I8" s="4"/>
      <c r="J8" s="190" t="s">
        <v>458</v>
      </c>
    </row>
    <row r="9" spans="1:10" x14ac:dyDescent="0.35">
      <c r="A9" s="5"/>
      <c r="B9" s="1" t="s">
        <v>142</v>
      </c>
      <c r="C9" s="2">
        <f>'Q2 Data'!B21*2</f>
        <v>9000</v>
      </c>
      <c r="D9" s="85">
        <v>1</v>
      </c>
      <c r="E9" s="2"/>
      <c r="F9" s="86"/>
      <c r="G9" s="2"/>
      <c r="H9" s="117"/>
      <c r="I9" s="4"/>
      <c r="J9" s="5" t="s">
        <v>143</v>
      </c>
    </row>
    <row r="10" spans="1:10" x14ac:dyDescent="0.35">
      <c r="A10" s="5"/>
      <c r="B10" s="1" t="s">
        <v>144</v>
      </c>
      <c r="C10" s="3">
        <f>SUM(C7:C9)</f>
        <v>82800</v>
      </c>
      <c r="D10" s="3"/>
      <c r="E10" s="3">
        <f>SUM(E7:E9)</f>
        <v>85200</v>
      </c>
      <c r="F10" s="3"/>
      <c r="G10" s="3">
        <f>SUM(G7:G9)</f>
        <v>96900</v>
      </c>
      <c r="H10" s="117"/>
      <c r="I10" s="4"/>
      <c r="J10" s="191" t="s">
        <v>145</v>
      </c>
    </row>
    <row r="11" spans="1:10" ht="1.5" customHeight="1" x14ac:dyDescent="0.35">
      <c r="A11" s="5"/>
      <c r="C11" s="3"/>
      <c r="D11" s="3"/>
      <c r="E11" s="3"/>
      <c r="F11" s="3"/>
      <c r="G11" s="3"/>
      <c r="I11" s="4"/>
      <c r="J11" s="5"/>
    </row>
    <row r="12" spans="1:10" x14ac:dyDescent="0.35">
      <c r="A12" s="5"/>
      <c r="B12" s="87" t="s">
        <v>146</v>
      </c>
      <c r="C12" s="3"/>
      <c r="D12" s="3"/>
      <c r="E12" s="3"/>
      <c r="F12" s="3"/>
      <c r="G12" s="3"/>
      <c r="H12" s="117"/>
      <c r="I12" s="4"/>
      <c r="J12" s="190" t="s">
        <v>147</v>
      </c>
    </row>
    <row r="13" spans="1:10" x14ac:dyDescent="0.35">
      <c r="A13" s="5"/>
      <c r="B13" s="1" t="s">
        <v>148</v>
      </c>
      <c r="C13" s="3">
        <f>'Q2 Data'!B12*'Q2 Data'!$B$14</f>
        <v>24800</v>
      </c>
      <c r="D13" s="103">
        <v>2</v>
      </c>
      <c r="E13" s="3">
        <f>'Q2 Data'!C12*'Q2 Data'!$B$14</f>
        <v>28000</v>
      </c>
      <c r="F13" s="103"/>
      <c r="G13" s="3">
        <f>'Q2 Data'!D12*'Q2 Data'!$B$14</f>
        <v>30000</v>
      </c>
      <c r="H13" s="118">
        <v>1</v>
      </c>
      <c r="I13" s="4"/>
      <c r="J13" s="5"/>
    </row>
    <row r="14" spans="1:10" x14ac:dyDescent="0.35">
      <c r="A14" s="5"/>
      <c r="B14" s="1" t="s">
        <v>149</v>
      </c>
      <c r="C14" s="3">
        <f>'Q2 Data'!C12*'Q2 Data'!$B$15</f>
        <v>25200</v>
      </c>
      <c r="D14" s="103">
        <v>1</v>
      </c>
      <c r="E14" s="3">
        <f>'Q2 Data'!D12*'Q2 Data'!$B$15</f>
        <v>27000</v>
      </c>
      <c r="F14" s="103">
        <v>1</v>
      </c>
      <c r="G14" s="3">
        <f>'Q2 Data'!E12*'Q2 Data'!$B$15</f>
        <v>28800</v>
      </c>
      <c r="H14" s="118">
        <v>1</v>
      </c>
      <c r="I14" s="4"/>
      <c r="J14" s="5" t="s">
        <v>150</v>
      </c>
    </row>
    <row r="15" spans="1:10" x14ac:dyDescent="0.35">
      <c r="A15" s="5"/>
      <c r="B15" s="1" t="s">
        <v>151</v>
      </c>
      <c r="C15" s="3"/>
      <c r="D15" s="103"/>
      <c r="E15" s="3">
        <f>'Q2 Data'!$F$16*'Q2 Data'!$D$16*'Q2 Data'!$B$16</f>
        <v>900</v>
      </c>
      <c r="F15" s="103"/>
      <c r="G15" s="3">
        <f>'Q2 Data'!$F$16*'Q2 Data'!$D$16*'Q2 Data'!$B$16</f>
        <v>900</v>
      </c>
      <c r="H15" s="119">
        <v>2</v>
      </c>
      <c r="I15" s="4"/>
      <c r="J15" s="5" t="s">
        <v>152</v>
      </c>
    </row>
    <row r="16" spans="1:10" x14ac:dyDescent="0.35">
      <c r="A16" s="5"/>
      <c r="B16" s="1" t="s">
        <v>153</v>
      </c>
      <c r="C16" s="3">
        <f>'Q2 Data'!D12*'Q2 Data'!$B$17</f>
        <v>7500</v>
      </c>
      <c r="D16" s="103">
        <v>2</v>
      </c>
      <c r="E16" s="3">
        <f>'Q2 Data'!E12*'Q2 Data'!$B$17</f>
        <v>8000</v>
      </c>
      <c r="F16" s="103"/>
      <c r="G16" s="3">
        <f>'Q2 Data'!F12*'Q2 Data'!$B$17</f>
        <v>9500</v>
      </c>
      <c r="H16" s="118">
        <v>1</v>
      </c>
      <c r="I16" s="4"/>
      <c r="J16" s="5" t="s">
        <v>154</v>
      </c>
    </row>
    <row r="17" spans="1:10" x14ac:dyDescent="0.35">
      <c r="A17" s="5"/>
      <c r="B17" s="1" t="s">
        <v>155</v>
      </c>
      <c r="C17" s="3">
        <f>'Q2 Data'!B19</f>
        <v>4000</v>
      </c>
      <c r="D17" s="103"/>
      <c r="E17" s="3">
        <f>'Q2 Data'!B19</f>
        <v>4000</v>
      </c>
      <c r="F17" s="103">
        <v>1</v>
      </c>
      <c r="G17" s="3">
        <f>E17*1.1</f>
        <v>4400</v>
      </c>
      <c r="H17" s="118">
        <v>1</v>
      </c>
      <c r="I17" s="4"/>
      <c r="J17" s="5"/>
    </row>
    <row r="18" spans="1:10" x14ac:dyDescent="0.35">
      <c r="A18" s="5"/>
      <c r="B18" s="1" t="s">
        <v>156</v>
      </c>
      <c r="C18" s="3">
        <f>'Q2 Data'!B23*0.1</f>
        <v>2600</v>
      </c>
      <c r="D18" s="103">
        <v>1</v>
      </c>
      <c r="E18" s="3">
        <f>('Q2 Data'!$B$23-'Q2 (a)'!$C$18)/4</f>
        <v>5850</v>
      </c>
      <c r="F18" s="103"/>
      <c r="G18" s="3">
        <f>('Q2 Data'!$B$23-'Q2 (a)'!$C$18)/4</f>
        <v>5850</v>
      </c>
      <c r="H18" s="118">
        <v>2</v>
      </c>
      <c r="I18" s="4"/>
      <c r="J18" s="5" t="s">
        <v>157</v>
      </c>
    </row>
    <row r="19" spans="1:10" x14ac:dyDescent="0.35">
      <c r="A19" s="5"/>
      <c r="B19" s="1" t="s">
        <v>158</v>
      </c>
      <c r="C19" s="2">
        <f>'Q2 Data'!B25</f>
        <v>2250</v>
      </c>
      <c r="D19" s="85">
        <v>1</v>
      </c>
      <c r="E19" s="2">
        <f>$C$19*1.2</f>
        <v>2700</v>
      </c>
      <c r="F19" s="86"/>
      <c r="G19" s="2">
        <f>$C$19*1.2</f>
        <v>2700</v>
      </c>
      <c r="H19" s="118">
        <v>1</v>
      </c>
      <c r="I19" s="4"/>
      <c r="J19" s="5" t="s">
        <v>159</v>
      </c>
    </row>
    <row r="20" spans="1:10" x14ac:dyDescent="0.35">
      <c r="A20" s="5"/>
      <c r="B20" s="1" t="s">
        <v>160</v>
      </c>
      <c r="C20" s="3">
        <f>SUM(C13:C19)</f>
        <v>66350</v>
      </c>
      <c r="D20" s="102"/>
      <c r="E20" s="3">
        <f>SUM(E13:E19)</f>
        <v>76450</v>
      </c>
      <c r="F20" s="102"/>
      <c r="G20" s="3">
        <f>SUM(G13:G19)</f>
        <v>82150</v>
      </c>
      <c r="H20" s="117"/>
      <c r="I20" s="4"/>
      <c r="J20" s="5" t="s">
        <v>154</v>
      </c>
    </row>
    <row r="21" spans="1:10" ht="5.5" customHeight="1" x14ac:dyDescent="0.35">
      <c r="A21" s="5"/>
      <c r="C21" s="3"/>
      <c r="D21" s="105"/>
      <c r="E21" s="3"/>
      <c r="F21" s="102"/>
      <c r="G21" s="3"/>
      <c r="H21" s="117"/>
      <c r="I21" s="4"/>
      <c r="J21" s="5"/>
    </row>
    <row r="22" spans="1:10" x14ac:dyDescent="0.35">
      <c r="A22" s="5"/>
      <c r="B22" s="87" t="s">
        <v>161</v>
      </c>
      <c r="C22" s="3">
        <f>C5+C10-C20</f>
        <v>34450</v>
      </c>
      <c r="D22" s="3"/>
      <c r="E22" s="3">
        <f t="shared" ref="E22:G22" si="0">E5+E10-E20</f>
        <v>43200</v>
      </c>
      <c r="F22" s="3"/>
      <c r="G22" s="3">
        <f t="shared" si="0"/>
        <v>57950</v>
      </c>
      <c r="H22" s="118">
        <v>1</v>
      </c>
      <c r="I22" s="4"/>
      <c r="J22" s="5" t="s">
        <v>162</v>
      </c>
    </row>
    <row r="23" spans="1:10" x14ac:dyDescent="0.35">
      <c r="A23" s="5"/>
      <c r="C23" s="106"/>
      <c r="D23" s="107"/>
      <c r="E23" s="106"/>
      <c r="F23" s="104"/>
      <c r="G23" s="106"/>
      <c r="H23" s="113"/>
      <c r="I23" s="117"/>
      <c r="J23" s="5" t="s">
        <v>459</v>
      </c>
    </row>
    <row r="24" spans="1:10" x14ac:dyDescent="0.35">
      <c r="A24" s="5"/>
      <c r="C24" s="106"/>
      <c r="D24" s="107"/>
      <c r="E24" s="106"/>
      <c r="F24" s="104"/>
      <c r="G24" s="106"/>
      <c r="H24" s="113"/>
      <c r="I24" s="117"/>
      <c r="J24" s="5" t="s">
        <v>460</v>
      </c>
    </row>
    <row r="25" spans="1:10" x14ac:dyDescent="0.35">
      <c r="A25" s="5"/>
      <c r="C25" s="106"/>
      <c r="D25" s="107"/>
      <c r="E25" s="106"/>
      <c r="F25" s="104"/>
      <c r="G25" s="106"/>
      <c r="H25" s="113"/>
      <c r="I25" s="117"/>
      <c r="J25" s="5" t="s">
        <v>461</v>
      </c>
    </row>
    <row r="26" spans="1:10" x14ac:dyDescent="0.35">
      <c r="A26" s="5"/>
      <c r="C26" s="106"/>
      <c r="D26" s="107"/>
      <c r="E26" s="106"/>
      <c r="F26" s="104"/>
      <c r="G26" s="106"/>
      <c r="H26" s="113"/>
      <c r="I26" s="117"/>
      <c r="J26" s="5" t="s">
        <v>462</v>
      </c>
    </row>
    <row r="27" spans="1:10" x14ac:dyDescent="0.35">
      <c r="A27" s="5"/>
      <c r="C27" s="106"/>
      <c r="D27" s="107"/>
      <c r="E27" s="106"/>
      <c r="F27" s="104"/>
      <c r="G27" s="106"/>
      <c r="H27" s="113"/>
      <c r="I27" s="117"/>
      <c r="J27" s="5" t="s">
        <v>463</v>
      </c>
    </row>
    <row r="28" spans="1:10" x14ac:dyDescent="0.35">
      <c r="A28" s="5"/>
      <c r="C28" s="106"/>
      <c r="D28" s="107"/>
      <c r="E28" s="106"/>
      <c r="F28" s="104"/>
      <c r="G28" s="106"/>
      <c r="H28" s="113"/>
      <c r="I28" s="117"/>
      <c r="J28" s="5" t="s">
        <v>464</v>
      </c>
    </row>
    <row r="29" spans="1:10" ht="6" customHeight="1" x14ac:dyDescent="0.35">
      <c r="A29" s="5"/>
      <c r="C29" s="106"/>
      <c r="D29" s="107"/>
      <c r="E29" s="106"/>
      <c r="F29" s="104"/>
      <c r="G29" s="106"/>
      <c r="H29" s="113"/>
      <c r="I29" s="117"/>
      <c r="J29" s="5"/>
    </row>
    <row r="30" spans="1:10" x14ac:dyDescent="0.35">
      <c r="A30" s="5"/>
      <c r="C30" s="106"/>
      <c r="D30" s="107"/>
      <c r="E30" s="106"/>
      <c r="F30" s="104"/>
      <c r="G30" s="106"/>
      <c r="H30" s="113"/>
      <c r="I30" s="117"/>
      <c r="J30" s="5" t="s">
        <v>465</v>
      </c>
    </row>
    <row r="31" spans="1:10" ht="6" customHeight="1" x14ac:dyDescent="0.35">
      <c r="A31" s="5"/>
      <c r="C31" s="106"/>
      <c r="D31" s="107"/>
      <c r="E31" s="106"/>
      <c r="F31" s="104"/>
      <c r="G31" s="106"/>
      <c r="H31" s="113"/>
      <c r="I31" s="104"/>
      <c r="J31" s="5"/>
    </row>
    <row r="32" spans="1:10" x14ac:dyDescent="0.35">
      <c r="A32" s="5"/>
      <c r="C32" s="106"/>
      <c r="D32" s="107"/>
      <c r="E32" s="106"/>
      <c r="F32" s="104"/>
      <c r="G32" s="106"/>
      <c r="H32" s="113"/>
      <c r="I32" s="104"/>
      <c r="J32" s="5" t="s">
        <v>466</v>
      </c>
    </row>
    <row r="33" spans="1:10" x14ac:dyDescent="0.35">
      <c r="A33" s="5"/>
      <c r="C33" s="106"/>
      <c r="D33" s="107"/>
      <c r="E33" s="106"/>
      <c r="F33" s="104"/>
      <c r="G33" s="106"/>
      <c r="H33" s="113"/>
      <c r="I33" s="117"/>
      <c r="J33" s="5" t="s">
        <v>163</v>
      </c>
    </row>
    <row r="34" spans="1:10" ht="6" customHeight="1" x14ac:dyDescent="0.35">
      <c r="A34" s="5"/>
      <c r="C34" s="106"/>
      <c r="D34" s="107"/>
      <c r="E34" s="106"/>
      <c r="F34" s="104"/>
      <c r="G34" s="106"/>
      <c r="H34" s="113"/>
      <c r="I34" s="117"/>
      <c r="J34" s="5"/>
    </row>
    <row r="35" spans="1:10" ht="14.15" customHeight="1" x14ac:dyDescent="0.35">
      <c r="A35" s="5"/>
      <c r="C35" s="106"/>
      <c r="D35" s="107"/>
      <c r="E35" s="106"/>
      <c r="F35" s="104"/>
      <c r="G35" s="106"/>
      <c r="H35" s="113"/>
      <c r="I35" s="117"/>
      <c r="J35" s="5" t="s">
        <v>164</v>
      </c>
    </row>
    <row r="36" spans="1:10" x14ac:dyDescent="0.35">
      <c r="A36" s="5"/>
      <c r="C36" s="106"/>
      <c r="D36" s="107"/>
      <c r="E36" s="106"/>
      <c r="F36" s="104"/>
      <c r="G36" s="106"/>
      <c r="H36" s="113"/>
      <c r="I36" s="117"/>
      <c r="J36" s="127" t="s">
        <v>165</v>
      </c>
    </row>
    <row r="37" spans="1:10" x14ac:dyDescent="0.35">
      <c r="A37" s="5"/>
      <c r="C37" s="108"/>
      <c r="D37" s="107"/>
      <c r="F37" s="104"/>
      <c r="H37" s="4"/>
      <c r="I37" s="118"/>
      <c r="J37" s="127" t="s">
        <v>166</v>
      </c>
    </row>
    <row r="38" spans="1:10" x14ac:dyDescent="0.35">
      <c r="A38" s="22"/>
      <c r="B38" s="9"/>
      <c r="C38" s="110"/>
      <c r="D38" s="111"/>
      <c r="E38" s="9"/>
      <c r="F38" s="84"/>
      <c r="G38" s="9"/>
      <c r="H38" s="19"/>
      <c r="I38" s="194"/>
      <c r="J38" s="192" t="s">
        <v>167</v>
      </c>
    </row>
  </sheetData>
  <mergeCells count="1">
    <mergeCell ref="B1:H1"/>
  </mergeCells>
  <pageMargins left="0.23622047244094491" right="0.23622047244094491" top="0.74803149606299213" bottom="0.55118110236220474" header="0.31496062992125984" footer="0.31496062992125984"/>
  <pageSetup paperSize="9" scale="91" fitToHeight="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C755-AC10-45FB-8230-BB40353D03AA}">
  <dimension ref="A1:F25"/>
  <sheetViews>
    <sheetView workbookViewId="0">
      <selection activeCell="G19" sqref="G19"/>
    </sheetView>
  </sheetViews>
  <sheetFormatPr defaultRowHeight="14.5" x14ac:dyDescent="0.35"/>
  <cols>
    <col min="1" max="1" width="10.81640625" bestFit="1" customWidth="1"/>
  </cols>
  <sheetData>
    <row r="1" spans="1:6" x14ac:dyDescent="0.35">
      <c r="A1" t="s">
        <v>168</v>
      </c>
      <c r="B1">
        <v>18000</v>
      </c>
    </row>
    <row r="3" spans="1:6" x14ac:dyDescent="0.35">
      <c r="A3" t="s">
        <v>169</v>
      </c>
      <c r="B3" s="54" t="s">
        <v>170</v>
      </c>
      <c r="C3" s="54" t="s">
        <v>131</v>
      </c>
      <c r="D3" s="54" t="s">
        <v>171</v>
      </c>
      <c r="E3" s="54" t="s">
        <v>133</v>
      </c>
      <c r="F3" s="54" t="s">
        <v>172</v>
      </c>
    </row>
    <row r="4" spans="1:6" x14ac:dyDescent="0.35">
      <c r="B4" s="54">
        <v>500</v>
      </c>
      <c r="C4" s="54">
        <v>600</v>
      </c>
      <c r="D4" s="54">
        <v>650</v>
      </c>
      <c r="E4" s="54">
        <v>800</v>
      </c>
      <c r="F4" s="54">
        <v>900</v>
      </c>
    </row>
    <row r="6" spans="1:6" x14ac:dyDescent="0.35">
      <c r="A6" t="s">
        <v>173</v>
      </c>
      <c r="B6">
        <v>150</v>
      </c>
    </row>
    <row r="7" spans="1:6" x14ac:dyDescent="0.35">
      <c r="A7" t="s">
        <v>174</v>
      </c>
      <c r="B7" s="55">
        <v>0.8</v>
      </c>
    </row>
    <row r="8" spans="1:6" x14ac:dyDescent="0.35">
      <c r="A8" t="s">
        <v>175</v>
      </c>
      <c r="B8" s="55">
        <v>0.6</v>
      </c>
    </row>
    <row r="9" spans="1:6" x14ac:dyDescent="0.35">
      <c r="A9" t="s">
        <v>176</v>
      </c>
      <c r="B9" s="55">
        <v>0.4</v>
      </c>
    </row>
    <row r="11" spans="1:6" x14ac:dyDescent="0.35">
      <c r="A11" t="s">
        <v>177</v>
      </c>
      <c r="B11" s="54" t="s">
        <v>170</v>
      </c>
      <c r="C11" s="54" t="s">
        <v>131</v>
      </c>
      <c r="D11" s="54" t="s">
        <v>171</v>
      </c>
      <c r="E11" s="54" t="s">
        <v>133</v>
      </c>
      <c r="F11" s="54" t="s">
        <v>172</v>
      </c>
    </row>
    <row r="12" spans="1:6" x14ac:dyDescent="0.35">
      <c r="B12" s="54">
        <v>620</v>
      </c>
      <c r="C12" s="54">
        <v>700</v>
      </c>
      <c r="D12" s="54">
        <v>750</v>
      </c>
      <c r="E12" s="54">
        <v>800</v>
      </c>
      <c r="F12" s="54">
        <v>950</v>
      </c>
    </row>
    <row r="14" spans="1:6" x14ac:dyDescent="0.35">
      <c r="A14" t="s">
        <v>178</v>
      </c>
      <c r="B14">
        <v>40</v>
      </c>
    </row>
    <row r="15" spans="1:6" x14ac:dyDescent="0.35">
      <c r="A15" t="s">
        <v>149</v>
      </c>
      <c r="B15">
        <v>36</v>
      </c>
    </row>
    <row r="16" spans="1:6" x14ac:dyDescent="0.35">
      <c r="A16" t="s">
        <v>179</v>
      </c>
      <c r="B16">
        <v>18</v>
      </c>
      <c r="C16" t="s">
        <v>180</v>
      </c>
      <c r="D16">
        <v>25</v>
      </c>
      <c r="E16" t="s">
        <v>181</v>
      </c>
      <c r="F16">
        <v>2</v>
      </c>
    </row>
    <row r="17" spans="1:2" x14ac:dyDescent="0.35">
      <c r="A17" t="s">
        <v>182</v>
      </c>
      <c r="B17">
        <v>10</v>
      </c>
    </row>
    <row r="19" spans="1:2" x14ac:dyDescent="0.35">
      <c r="A19" t="s">
        <v>155</v>
      </c>
      <c r="B19">
        <v>4000</v>
      </c>
    </row>
    <row r="21" spans="1:2" x14ac:dyDescent="0.35">
      <c r="A21" t="s">
        <v>183</v>
      </c>
      <c r="B21">
        <v>4500</v>
      </c>
    </row>
    <row r="23" spans="1:2" x14ac:dyDescent="0.35">
      <c r="A23" t="s">
        <v>184</v>
      </c>
      <c r="B23">
        <v>26000</v>
      </c>
    </row>
    <row r="25" spans="1:2" x14ac:dyDescent="0.35">
      <c r="A25" t="s">
        <v>185</v>
      </c>
      <c r="B25">
        <v>2250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7393-9874-4BEF-9CA9-2D73426692A7}">
  <sheetPr>
    <pageSetUpPr fitToPage="1"/>
  </sheetPr>
  <dimension ref="A1:U77"/>
  <sheetViews>
    <sheetView zoomScaleNormal="100" workbookViewId="0">
      <selection activeCell="N42" sqref="N42"/>
    </sheetView>
  </sheetViews>
  <sheetFormatPr defaultRowHeight="14.5" x14ac:dyDescent="0.35"/>
  <cols>
    <col min="1" max="1" width="9.90625" style="1" customWidth="1"/>
    <col min="2" max="2" width="8.7265625" style="1"/>
    <col min="3" max="3" width="4.1796875" style="1" customWidth="1"/>
    <col min="4" max="4" width="8.7265625" style="1"/>
    <col min="5" max="5" width="4.1796875" style="1" customWidth="1"/>
    <col min="6" max="6" width="8.7265625" style="1"/>
    <col min="7" max="7" width="4.453125" style="1" customWidth="1"/>
    <col min="8" max="12" width="8.7265625" style="1"/>
    <col min="13" max="13" width="6.453125" style="1" customWidth="1"/>
    <col min="14" max="14" width="8.81640625" style="1" customWidth="1"/>
    <col min="15" max="15" width="7.81640625" style="1" customWidth="1"/>
    <col min="16" max="16" width="9.1796875" style="1" customWidth="1"/>
    <col min="17" max="16384" width="8.7265625" style="1"/>
  </cols>
  <sheetData>
    <row r="1" spans="1:21" ht="15.65" customHeight="1" x14ac:dyDescent="0.35">
      <c r="A1" s="1" t="s">
        <v>186</v>
      </c>
      <c r="B1" s="212" t="s">
        <v>131</v>
      </c>
      <c r="C1" s="212" t="s">
        <v>186</v>
      </c>
      <c r="D1" s="212" t="s">
        <v>171</v>
      </c>
      <c r="E1" s="212" t="s">
        <v>186</v>
      </c>
      <c r="F1" s="212" t="s">
        <v>133</v>
      </c>
      <c r="G1" s="1" t="s">
        <v>186</v>
      </c>
      <c r="H1" s="212"/>
      <c r="U1" s="213"/>
    </row>
    <row r="2" spans="1:21" ht="2.5" customHeight="1" x14ac:dyDescent="0.35">
      <c r="B2" s="212"/>
      <c r="C2" s="212"/>
      <c r="D2" s="212"/>
      <c r="E2" s="212"/>
      <c r="F2" s="212"/>
      <c r="U2" s="213"/>
    </row>
    <row r="3" spans="1:21" ht="16.5" customHeight="1" x14ac:dyDescent="0.35">
      <c r="A3" s="87" t="s">
        <v>187</v>
      </c>
      <c r="B3" s="3">
        <f>A63*$B$71*$B$66</f>
        <v>45000</v>
      </c>
      <c r="C3" s="214" t="s">
        <v>188</v>
      </c>
      <c r="D3" s="3">
        <f>B63*$B$71*$B$66</f>
        <v>54000</v>
      </c>
      <c r="E3" s="3" t="s">
        <v>63</v>
      </c>
      <c r="F3" s="3">
        <f>C63*$B$71*$B$66</f>
        <v>58500</v>
      </c>
      <c r="G3" s="3" t="s">
        <v>63</v>
      </c>
      <c r="H3" s="1" t="s">
        <v>189</v>
      </c>
      <c r="U3" s="213"/>
    </row>
    <row r="4" spans="1:21" ht="16.5" customHeight="1" x14ac:dyDescent="0.35">
      <c r="A4" s="87" t="s">
        <v>169</v>
      </c>
      <c r="B4" s="3">
        <f>C63*$B$71</f>
        <v>97500</v>
      </c>
      <c r="C4" s="3" t="s">
        <v>63</v>
      </c>
      <c r="D4" s="3">
        <f>D63*$B$71</f>
        <v>120000</v>
      </c>
      <c r="E4" s="3" t="s">
        <v>63</v>
      </c>
      <c r="F4" s="3">
        <f>E63*$B$71</f>
        <v>135000</v>
      </c>
      <c r="G4" s="3" t="s">
        <v>63</v>
      </c>
      <c r="H4" s="1" t="s">
        <v>190</v>
      </c>
      <c r="U4" s="213"/>
    </row>
    <row r="5" spans="1:21" ht="16.5" customHeight="1" x14ac:dyDescent="0.35">
      <c r="A5" s="87"/>
      <c r="B5" s="3">
        <f>B63*$B$71</f>
        <v>90000</v>
      </c>
      <c r="C5" s="3" t="s">
        <v>63</v>
      </c>
      <c r="D5" s="3">
        <f>C63*$B$71</f>
        <v>97500</v>
      </c>
      <c r="E5" s="3" t="s">
        <v>63</v>
      </c>
      <c r="F5" s="3">
        <f>D63*$B$71</f>
        <v>120000</v>
      </c>
      <c r="G5" s="3" t="s">
        <v>63</v>
      </c>
      <c r="H5" s="1" t="s">
        <v>191</v>
      </c>
      <c r="U5" s="213"/>
    </row>
    <row r="6" spans="1:21" ht="16.5" customHeight="1" x14ac:dyDescent="0.35">
      <c r="B6" s="3">
        <f>C63*$B$70</f>
        <v>78000</v>
      </c>
      <c r="C6" s="214" t="s">
        <v>192</v>
      </c>
      <c r="D6" s="3">
        <f>D63*$B$70</f>
        <v>96000</v>
      </c>
      <c r="E6" s="3" t="s">
        <v>63</v>
      </c>
      <c r="F6" s="3">
        <f>E63*$B$70</f>
        <v>108000</v>
      </c>
      <c r="G6" s="3" t="s">
        <v>63</v>
      </c>
      <c r="H6" s="1" t="s">
        <v>193</v>
      </c>
      <c r="N6" s="106"/>
      <c r="O6" s="106"/>
      <c r="U6" s="213"/>
    </row>
    <row r="7" spans="1:21" ht="16.5" customHeight="1" x14ac:dyDescent="0.35">
      <c r="A7" s="1" t="s">
        <v>186</v>
      </c>
      <c r="B7" s="3">
        <f>A63*$B$71</f>
        <v>75000</v>
      </c>
      <c r="C7" s="3" t="s">
        <v>194</v>
      </c>
      <c r="D7" s="3">
        <f>B63*$B$71</f>
        <v>90000</v>
      </c>
      <c r="E7" s="3" t="s">
        <v>63</v>
      </c>
      <c r="F7" s="3">
        <f>C63*$B$71</f>
        <v>97500</v>
      </c>
      <c r="G7" s="3" t="s">
        <v>63</v>
      </c>
      <c r="H7" s="214" t="s">
        <v>195</v>
      </c>
      <c r="U7" s="213"/>
    </row>
    <row r="8" spans="1:21" ht="16.5" customHeight="1" x14ac:dyDescent="0.35">
      <c r="A8" s="1" t="s">
        <v>186</v>
      </c>
      <c r="B8" s="3">
        <f>B63*$B$70</f>
        <v>72000</v>
      </c>
      <c r="C8" s="214" t="s">
        <v>192</v>
      </c>
      <c r="D8" s="3">
        <f>C63*$B$70</f>
        <v>78000</v>
      </c>
      <c r="E8" s="3" t="s">
        <v>63</v>
      </c>
      <c r="F8" s="3">
        <f>D63*$B$70</f>
        <v>96000</v>
      </c>
      <c r="G8" s="3" t="s">
        <v>63</v>
      </c>
      <c r="H8" s="1" t="s">
        <v>196</v>
      </c>
      <c r="M8" s="213"/>
      <c r="N8" s="215"/>
      <c r="U8" s="213"/>
    </row>
    <row r="9" spans="1:21" ht="16.5" customHeight="1" x14ac:dyDescent="0.35">
      <c r="A9" s="1" t="s">
        <v>186</v>
      </c>
      <c r="B9" s="3">
        <f>A63*$B$70</f>
        <v>60000</v>
      </c>
      <c r="C9" s="3" t="s">
        <v>63</v>
      </c>
      <c r="D9" s="3">
        <f>B63*$B$70</f>
        <v>72000</v>
      </c>
      <c r="E9" s="3" t="s">
        <v>63</v>
      </c>
      <c r="F9" s="3">
        <f>C63*$B$70</f>
        <v>78000</v>
      </c>
      <c r="G9" s="3" t="s">
        <v>63</v>
      </c>
      <c r="H9" s="214" t="s">
        <v>197</v>
      </c>
      <c r="M9" s="213"/>
      <c r="U9" s="213"/>
    </row>
    <row r="10" spans="1:21" ht="16.5" customHeight="1" x14ac:dyDescent="0.35">
      <c r="B10" s="3">
        <f>C63*$B$66*$B$71</f>
        <v>58500</v>
      </c>
      <c r="C10" s="3" t="s">
        <v>194</v>
      </c>
      <c r="D10" s="3">
        <f>D63*$B$66*$B$71</f>
        <v>72000</v>
      </c>
      <c r="E10" s="3" t="s">
        <v>63</v>
      </c>
      <c r="F10" s="3">
        <f>E63*$B$66*$B$71</f>
        <v>81000</v>
      </c>
      <c r="G10" s="3" t="s">
        <v>63</v>
      </c>
      <c r="H10" s="1" t="s">
        <v>198</v>
      </c>
      <c r="U10" s="213"/>
    </row>
    <row r="11" spans="1:21" ht="16.5" customHeight="1" x14ac:dyDescent="0.35">
      <c r="B11" s="3">
        <f>B63*$B$66*$B$71</f>
        <v>54000</v>
      </c>
      <c r="C11" s="3" t="s">
        <v>194</v>
      </c>
      <c r="D11" s="3">
        <f>C63*$B$66*$B$71</f>
        <v>58500</v>
      </c>
      <c r="E11" s="3" t="s">
        <v>63</v>
      </c>
      <c r="F11" s="3">
        <f>D63*$B$66*$B$71</f>
        <v>72000</v>
      </c>
      <c r="G11" s="3" t="s">
        <v>63</v>
      </c>
      <c r="H11" s="1" t="s">
        <v>199</v>
      </c>
    </row>
    <row r="12" spans="1:21" ht="16.5" customHeight="1" x14ac:dyDescent="0.35">
      <c r="B12" s="3">
        <f>C63*$B$70*$B$66</f>
        <v>46800</v>
      </c>
      <c r="C12" s="3" t="s">
        <v>63</v>
      </c>
      <c r="D12" s="3">
        <f>D63*$B$70*$B$66</f>
        <v>57600</v>
      </c>
      <c r="E12" s="3" t="s">
        <v>63</v>
      </c>
      <c r="F12" s="3">
        <f>E63*$B$70*$B$66</f>
        <v>64800</v>
      </c>
      <c r="G12" s="3" t="s">
        <v>63</v>
      </c>
      <c r="H12" s="1" t="s">
        <v>200</v>
      </c>
      <c r="M12" s="213"/>
    </row>
    <row r="13" spans="1:21" ht="16.5" customHeight="1" x14ac:dyDescent="0.35">
      <c r="B13" s="3">
        <f>B63*$B$70*$B$66</f>
        <v>43200</v>
      </c>
      <c r="C13" s="3" t="s">
        <v>63</v>
      </c>
      <c r="D13" s="3">
        <f>C63*$B$70*$B$66</f>
        <v>46800</v>
      </c>
      <c r="E13" s="3" t="s">
        <v>63</v>
      </c>
      <c r="F13" s="3">
        <f>D63*$B$70*$B$66</f>
        <v>57600</v>
      </c>
      <c r="G13" s="3" t="s">
        <v>63</v>
      </c>
      <c r="H13" s="1" t="s">
        <v>201</v>
      </c>
      <c r="R13" s="215"/>
      <c r="S13" s="215"/>
    </row>
    <row r="14" spans="1:21" ht="16.5" customHeight="1" x14ac:dyDescent="0.35">
      <c r="A14" s="1" t="s">
        <v>186</v>
      </c>
      <c r="B14" s="3">
        <f>C63*$B$71*$B$65</f>
        <v>39000</v>
      </c>
      <c r="C14" s="3" t="s">
        <v>63</v>
      </c>
      <c r="D14" s="3">
        <f>D63*$B$71*$B$65</f>
        <v>48000</v>
      </c>
      <c r="E14" s="3" t="s">
        <v>63</v>
      </c>
      <c r="F14" s="3">
        <f>E63*$B$71*$B$65</f>
        <v>54000</v>
      </c>
      <c r="G14" s="3" t="s">
        <v>63</v>
      </c>
      <c r="H14" s="1" t="s">
        <v>202</v>
      </c>
      <c r="M14" s="213"/>
      <c r="N14" s="215"/>
      <c r="P14" s="215"/>
      <c r="Q14" s="215"/>
      <c r="R14" s="213"/>
      <c r="S14" s="213"/>
      <c r="T14" s="213"/>
    </row>
    <row r="15" spans="1:21" ht="16.5" customHeight="1" x14ac:dyDescent="0.35">
      <c r="B15" s="3">
        <f>A63*$B$70*$B$66</f>
        <v>36000</v>
      </c>
      <c r="C15" s="3" t="s">
        <v>194</v>
      </c>
      <c r="D15" s="3">
        <f>B63*$B$70*$B$66</f>
        <v>43200</v>
      </c>
      <c r="E15" s="3" t="s">
        <v>63</v>
      </c>
      <c r="F15" s="3">
        <f>C63*$B$70*$B$66</f>
        <v>46800</v>
      </c>
      <c r="G15" s="3" t="s">
        <v>63</v>
      </c>
      <c r="H15" s="1" t="s">
        <v>203</v>
      </c>
      <c r="N15" s="215"/>
      <c r="P15" s="215"/>
      <c r="Q15" s="215"/>
      <c r="R15" s="213"/>
      <c r="S15" s="213"/>
      <c r="T15" s="213"/>
    </row>
    <row r="16" spans="1:21" ht="16.5" customHeight="1" x14ac:dyDescent="0.35">
      <c r="B16" s="3">
        <f>B63*$B$71*$B$65</f>
        <v>36000</v>
      </c>
      <c r="C16" s="3" t="s">
        <v>63</v>
      </c>
      <c r="D16" s="3">
        <f>C63*$B$71*$B$65</f>
        <v>39000</v>
      </c>
      <c r="E16" s="3" t="s">
        <v>63</v>
      </c>
      <c r="F16" s="3">
        <f>D63*$B$71*$B$65</f>
        <v>48000</v>
      </c>
      <c r="G16" s="3" t="s">
        <v>63</v>
      </c>
      <c r="H16" s="1" t="s">
        <v>204</v>
      </c>
      <c r="M16" s="213"/>
      <c r="N16" s="215"/>
      <c r="O16" s="215"/>
      <c r="P16" s="215"/>
      <c r="Q16" s="215"/>
      <c r="R16" s="213"/>
      <c r="S16" s="213"/>
      <c r="T16" s="213"/>
    </row>
    <row r="17" spans="1:21" ht="16.5" customHeight="1" x14ac:dyDescent="0.35">
      <c r="B17" s="3">
        <f>C63*$B$70*$B$65</f>
        <v>31200</v>
      </c>
      <c r="C17" s="214" t="s">
        <v>192</v>
      </c>
      <c r="D17" s="3">
        <f>D63*$B$70*$B$65</f>
        <v>38400</v>
      </c>
      <c r="E17" s="3" t="s">
        <v>63</v>
      </c>
      <c r="F17" s="3">
        <f>E63*$B$70*$B$65</f>
        <v>43200</v>
      </c>
      <c r="G17" s="3" t="s">
        <v>63</v>
      </c>
      <c r="H17" s="1" t="s">
        <v>205</v>
      </c>
      <c r="N17" s="106"/>
      <c r="O17" s="215"/>
      <c r="P17" s="215"/>
      <c r="Q17" s="215"/>
      <c r="R17" s="213"/>
      <c r="S17" s="213"/>
      <c r="T17" s="213"/>
    </row>
    <row r="18" spans="1:21" ht="16.5" customHeight="1" x14ac:dyDescent="0.35">
      <c r="B18" s="3">
        <f>A63*$B$71*$B$65</f>
        <v>30000</v>
      </c>
      <c r="C18" s="3" t="s">
        <v>194</v>
      </c>
      <c r="D18" s="3">
        <f>B63*$B$71*$B$65</f>
        <v>36000</v>
      </c>
      <c r="E18" s="3" t="s">
        <v>63</v>
      </c>
      <c r="F18" s="3">
        <f>C63*$B$71*$B$65</f>
        <v>39000</v>
      </c>
      <c r="G18" s="3" t="s">
        <v>63</v>
      </c>
      <c r="H18" s="184" t="s">
        <v>206</v>
      </c>
      <c r="N18" s="215"/>
      <c r="O18" s="215"/>
      <c r="P18" s="215"/>
      <c r="Q18" s="215"/>
      <c r="R18" s="213"/>
      <c r="S18" s="213"/>
      <c r="T18" s="213"/>
    </row>
    <row r="19" spans="1:21" ht="16.5" customHeight="1" x14ac:dyDescent="0.35">
      <c r="B19" s="3">
        <f>B63*$B$70*$B$65</f>
        <v>28800</v>
      </c>
      <c r="C19" s="214" t="s">
        <v>192</v>
      </c>
      <c r="D19" s="3">
        <f>C63*$B$70*$B$65</f>
        <v>31200</v>
      </c>
      <c r="E19" s="3" t="s">
        <v>63</v>
      </c>
      <c r="F19" s="3">
        <f>D63*$B$70*$B$65</f>
        <v>38400</v>
      </c>
      <c r="G19" s="3" t="s">
        <v>63</v>
      </c>
      <c r="H19" s="1" t="s">
        <v>207</v>
      </c>
      <c r="N19" s="106"/>
      <c r="O19" s="215"/>
      <c r="P19" s="215"/>
      <c r="Q19" s="215"/>
      <c r="R19" s="213"/>
      <c r="S19" s="213"/>
      <c r="T19" s="213"/>
    </row>
    <row r="20" spans="1:21" ht="16.5" customHeight="1" x14ac:dyDescent="0.35">
      <c r="B20" s="3">
        <f>A63*$B$65*$B$70</f>
        <v>24000</v>
      </c>
      <c r="C20" s="3" t="s">
        <v>63</v>
      </c>
      <c r="D20" s="3">
        <f>B63*$B$65*$B$70</f>
        <v>28800</v>
      </c>
      <c r="E20" s="3" t="s">
        <v>63</v>
      </c>
      <c r="F20" s="3">
        <f>C63*$B$65*$B$70</f>
        <v>31200</v>
      </c>
      <c r="G20" s="3" t="s">
        <v>63</v>
      </c>
      <c r="H20" s="184" t="s">
        <v>208</v>
      </c>
      <c r="M20" s="213"/>
      <c r="O20" s="215"/>
      <c r="P20" s="3"/>
      <c r="Q20" s="3"/>
      <c r="R20" s="3"/>
      <c r="S20" s="213"/>
      <c r="T20" s="213"/>
    </row>
    <row r="21" spans="1:21" ht="16.5" customHeight="1" x14ac:dyDescent="0.35">
      <c r="A21" s="1" t="s">
        <v>186</v>
      </c>
      <c r="B21" s="3">
        <f>C63*$B$72</f>
        <v>19500</v>
      </c>
      <c r="C21" s="214" t="s">
        <v>192</v>
      </c>
      <c r="D21" s="3">
        <f>D63*$B$72</f>
        <v>24000</v>
      </c>
      <c r="E21" s="214" t="s">
        <v>192</v>
      </c>
      <c r="F21" s="3">
        <f>E63*$B$72</f>
        <v>27000</v>
      </c>
      <c r="G21" s="3" t="s">
        <v>63</v>
      </c>
      <c r="H21" s="1" t="s">
        <v>209</v>
      </c>
      <c r="N21" s="106"/>
      <c r="O21" s="106"/>
      <c r="P21" s="215"/>
      <c r="Q21" s="215"/>
      <c r="R21" s="213"/>
      <c r="S21" s="213"/>
      <c r="T21" s="213"/>
    </row>
    <row r="22" spans="1:21" ht="16.5" customHeight="1" x14ac:dyDescent="0.35">
      <c r="A22" s="1" t="s">
        <v>186</v>
      </c>
      <c r="B22" s="3">
        <f>B63*$B$72</f>
        <v>18000</v>
      </c>
      <c r="C22" s="214" t="s">
        <v>192</v>
      </c>
      <c r="D22" s="3">
        <f>C63*$B$72</f>
        <v>19500</v>
      </c>
      <c r="E22" s="214" t="s">
        <v>192</v>
      </c>
      <c r="F22" s="3">
        <f>D63*$B$72</f>
        <v>24000</v>
      </c>
      <c r="G22" s="3" t="s">
        <v>63</v>
      </c>
      <c r="H22" s="1" t="s">
        <v>210</v>
      </c>
      <c r="N22" s="106"/>
      <c r="O22" s="215"/>
      <c r="P22" s="215"/>
      <c r="Q22" s="215"/>
      <c r="R22" s="213"/>
      <c r="S22" s="213"/>
      <c r="T22" s="213"/>
      <c r="U22" s="213"/>
    </row>
    <row r="23" spans="1:21" ht="16.5" customHeight="1" x14ac:dyDescent="0.35">
      <c r="A23" s="1" t="s">
        <v>186</v>
      </c>
      <c r="B23" s="3">
        <f>A63*$B$72</f>
        <v>15000</v>
      </c>
      <c r="C23" s="214" t="s">
        <v>192</v>
      </c>
      <c r="D23" s="3">
        <f>B63*$B$72</f>
        <v>18000</v>
      </c>
      <c r="E23" s="3" t="s">
        <v>63</v>
      </c>
      <c r="F23" s="3">
        <f>C63*$B$72</f>
        <v>19500</v>
      </c>
      <c r="G23" s="3" t="s">
        <v>63</v>
      </c>
      <c r="H23" s="214" t="s">
        <v>211</v>
      </c>
      <c r="N23" s="215"/>
      <c r="O23" s="215"/>
      <c r="P23" s="215"/>
      <c r="Q23" s="215"/>
      <c r="R23" s="213"/>
      <c r="S23" s="213"/>
      <c r="T23" s="213"/>
      <c r="U23" s="213"/>
    </row>
    <row r="24" spans="1:21" ht="16.5" customHeight="1" x14ac:dyDescent="0.35">
      <c r="A24" s="1" t="s">
        <v>186</v>
      </c>
      <c r="B24" s="3">
        <f>C63*$B$72*$B$66</f>
        <v>11700</v>
      </c>
      <c r="C24" s="214" t="s">
        <v>192</v>
      </c>
      <c r="D24" s="3">
        <f>D63*$B$72*$B$66</f>
        <v>14400</v>
      </c>
      <c r="E24" s="3" t="s">
        <v>63</v>
      </c>
      <c r="F24" s="3">
        <f>E63*$B$72*$B$66</f>
        <v>16200</v>
      </c>
      <c r="G24" s="3" t="s">
        <v>63</v>
      </c>
      <c r="H24" s="1" t="s">
        <v>212</v>
      </c>
      <c r="O24" s="215"/>
      <c r="P24" s="106"/>
      <c r="Q24" s="106"/>
    </row>
    <row r="25" spans="1:21" ht="16.5" customHeight="1" x14ac:dyDescent="0.35">
      <c r="A25" s="1" t="s">
        <v>186</v>
      </c>
      <c r="B25" s="3">
        <f>B63*$B$72*$B$66</f>
        <v>10800</v>
      </c>
      <c r="C25" s="214" t="s">
        <v>192</v>
      </c>
      <c r="D25" s="3">
        <f>C63*$B$72*$B$66</f>
        <v>11700</v>
      </c>
      <c r="E25" s="3" t="s">
        <v>63</v>
      </c>
      <c r="F25" s="3">
        <f>D63*$B$72*$B$66</f>
        <v>14400</v>
      </c>
      <c r="G25" s="3" t="s">
        <v>63</v>
      </c>
      <c r="H25" s="1" t="s">
        <v>213</v>
      </c>
      <c r="N25" s="215"/>
      <c r="O25" s="215"/>
      <c r="P25" s="106"/>
      <c r="Q25" s="106"/>
    </row>
    <row r="26" spans="1:21" ht="16.5" customHeight="1" x14ac:dyDescent="0.35">
      <c r="A26" s="1" t="s">
        <v>186</v>
      </c>
      <c r="B26" s="3">
        <f>A63*$B$72*$B$66</f>
        <v>9000</v>
      </c>
      <c r="C26" s="3" t="s">
        <v>63</v>
      </c>
      <c r="D26" s="3">
        <f>B63*$B$66*$B$72</f>
        <v>10800</v>
      </c>
      <c r="E26" s="3" t="s">
        <v>63</v>
      </c>
      <c r="F26" s="3">
        <f>C63*$B$66*$B$72</f>
        <v>11700</v>
      </c>
      <c r="G26" s="3" t="s">
        <v>63</v>
      </c>
      <c r="H26" s="1" t="s">
        <v>214</v>
      </c>
      <c r="M26" s="213"/>
      <c r="N26" s="215"/>
      <c r="O26" s="106"/>
      <c r="P26" s="106"/>
      <c r="Q26" s="106"/>
    </row>
    <row r="27" spans="1:21" ht="16.5" customHeight="1" x14ac:dyDescent="0.35">
      <c r="B27" s="3">
        <f>C63*$B$72*$B$65</f>
        <v>7800</v>
      </c>
      <c r="C27" s="214" t="s">
        <v>192</v>
      </c>
      <c r="D27" s="3">
        <f>D63*$B$72*$B$65</f>
        <v>9600</v>
      </c>
      <c r="E27" s="214" t="s">
        <v>192</v>
      </c>
      <c r="F27" s="3">
        <f>E63*$B$72*$B$65</f>
        <v>10800</v>
      </c>
      <c r="G27" s="3" t="s">
        <v>63</v>
      </c>
      <c r="H27" s="1" t="s">
        <v>215</v>
      </c>
      <c r="N27" s="106"/>
      <c r="P27" s="106"/>
      <c r="Q27" s="106"/>
    </row>
    <row r="28" spans="1:21" ht="16.5" customHeight="1" x14ac:dyDescent="0.35">
      <c r="B28" s="3">
        <f>B63*$B$72*$B$65</f>
        <v>7200</v>
      </c>
      <c r="C28" s="214" t="s">
        <v>192</v>
      </c>
      <c r="D28" s="3">
        <f>C63*$B$72*$B$65</f>
        <v>7800</v>
      </c>
      <c r="E28" s="214" t="s">
        <v>192</v>
      </c>
      <c r="F28" s="3">
        <f>D63*$B$72*$B$65</f>
        <v>9600</v>
      </c>
      <c r="G28" s="3" t="s">
        <v>63</v>
      </c>
      <c r="H28" s="1" t="s">
        <v>216</v>
      </c>
      <c r="N28" s="106"/>
      <c r="O28" s="106"/>
      <c r="P28" s="106"/>
      <c r="Q28" s="106"/>
    </row>
    <row r="29" spans="1:21" ht="16.5" customHeight="1" x14ac:dyDescent="0.35">
      <c r="B29" s="3">
        <f>A63*$B$65*$B$72</f>
        <v>6000</v>
      </c>
      <c r="C29" s="214" t="s">
        <v>192</v>
      </c>
      <c r="D29" s="3">
        <f>B63*$B$65*$B$72</f>
        <v>7200</v>
      </c>
      <c r="E29" s="3" t="s">
        <v>63</v>
      </c>
      <c r="F29" s="3">
        <f>C63*$B$65*$B$72</f>
        <v>7800</v>
      </c>
      <c r="G29" s="3" t="s">
        <v>63</v>
      </c>
      <c r="H29" s="184" t="s">
        <v>217</v>
      </c>
      <c r="M29" s="213"/>
      <c r="P29" s="106"/>
      <c r="Q29" s="106"/>
    </row>
    <row r="30" spans="1:21" ht="16.5" customHeight="1" x14ac:dyDescent="0.35">
      <c r="B30" s="3"/>
      <c r="C30" s="214"/>
      <c r="D30" s="3"/>
      <c r="E30" s="3"/>
      <c r="F30" s="3"/>
      <c r="G30" s="3"/>
      <c r="H30" s="184"/>
      <c r="M30" s="213"/>
      <c r="P30" s="106"/>
      <c r="Q30" s="106"/>
    </row>
    <row r="31" spans="1:21" x14ac:dyDescent="0.35">
      <c r="B31" s="3"/>
      <c r="C31" s="214"/>
      <c r="D31" s="3"/>
      <c r="E31" s="3"/>
      <c r="F31" s="3"/>
      <c r="G31" s="3"/>
      <c r="H31" s="184"/>
      <c r="M31" s="213"/>
      <c r="P31" s="106"/>
      <c r="Q31" s="106"/>
    </row>
    <row r="32" spans="1:21" x14ac:dyDescent="0.35">
      <c r="B32" s="212" t="s">
        <v>131</v>
      </c>
      <c r="C32" s="212" t="s">
        <v>186</v>
      </c>
      <c r="D32" s="212" t="s">
        <v>171</v>
      </c>
      <c r="E32" s="212" t="s">
        <v>186</v>
      </c>
      <c r="F32" s="212" t="s">
        <v>133</v>
      </c>
      <c r="O32" s="106"/>
    </row>
    <row r="33" spans="1:15" x14ac:dyDescent="0.35">
      <c r="A33" s="87" t="s">
        <v>67</v>
      </c>
      <c r="B33" s="3">
        <v>28800</v>
      </c>
      <c r="C33" s="214" t="s">
        <v>188</v>
      </c>
      <c r="D33" s="3">
        <v>31200</v>
      </c>
      <c r="E33" s="184" t="s">
        <v>63</v>
      </c>
      <c r="F33" s="3">
        <v>38400</v>
      </c>
      <c r="G33" s="184" t="s">
        <v>63</v>
      </c>
      <c r="H33" s="1" t="s">
        <v>218</v>
      </c>
      <c r="O33" s="106"/>
    </row>
    <row r="34" spans="1:15" x14ac:dyDescent="0.35">
      <c r="A34" s="87" t="s">
        <v>169</v>
      </c>
      <c r="B34" s="3">
        <f>B63*$B$70</f>
        <v>72000</v>
      </c>
      <c r="C34" s="3" t="s">
        <v>194</v>
      </c>
      <c r="D34" s="3">
        <f>C63*$B$70</f>
        <v>78000</v>
      </c>
      <c r="E34" s="3" t="s">
        <v>63</v>
      </c>
      <c r="F34" s="3">
        <f>D63*$B$70</f>
        <v>96000</v>
      </c>
      <c r="G34" s="3" t="s">
        <v>63</v>
      </c>
      <c r="H34" s="184" t="s">
        <v>219</v>
      </c>
      <c r="I34" s="184"/>
      <c r="J34" s="184"/>
      <c r="K34" s="184"/>
      <c r="L34" s="184"/>
    </row>
    <row r="35" spans="1:15" x14ac:dyDescent="0.35">
      <c r="B35" s="3">
        <f>B63*$B$71*$B$65</f>
        <v>36000</v>
      </c>
      <c r="C35" s="184" t="s">
        <v>194</v>
      </c>
      <c r="D35" s="3">
        <f>C63*$B$71*$B$65</f>
        <v>39000</v>
      </c>
      <c r="E35" s="184" t="s">
        <v>63</v>
      </c>
      <c r="F35" s="3">
        <f>D63*$B$71*$B$65</f>
        <v>48000</v>
      </c>
      <c r="G35" s="184" t="s">
        <v>63</v>
      </c>
      <c r="H35" s="184" t="s">
        <v>220</v>
      </c>
      <c r="I35" s="184"/>
      <c r="J35" s="184"/>
      <c r="K35" s="184"/>
      <c r="L35" s="184"/>
    </row>
    <row r="36" spans="1:15" x14ac:dyDescent="0.35">
      <c r="A36" s="1" t="s">
        <v>186</v>
      </c>
      <c r="B36" s="3">
        <f>B63*$B$66*$B$70</f>
        <v>43200</v>
      </c>
      <c r="C36" s="3" t="s">
        <v>194</v>
      </c>
      <c r="D36" s="3">
        <f>C63*$B$66*$B$70</f>
        <v>46800</v>
      </c>
      <c r="E36" s="3" t="s">
        <v>63</v>
      </c>
      <c r="F36" s="3">
        <f>D63*$B$66*$B$70</f>
        <v>57600</v>
      </c>
      <c r="G36" s="3" t="s">
        <v>63</v>
      </c>
      <c r="H36" s="184" t="s">
        <v>221</v>
      </c>
      <c r="I36" s="184"/>
      <c r="J36" s="184"/>
      <c r="K36" s="184"/>
      <c r="L36" s="184"/>
      <c r="M36" s="1" t="s">
        <v>222</v>
      </c>
    </row>
    <row r="37" spans="1:15" x14ac:dyDescent="0.35">
      <c r="B37" s="3">
        <f>B63*$B$65*$B$72</f>
        <v>7200</v>
      </c>
      <c r="C37" s="3" t="s">
        <v>63</v>
      </c>
      <c r="D37" s="3">
        <f>C63*$B$65*$B$72</f>
        <v>7800</v>
      </c>
      <c r="E37" s="3" t="s">
        <v>63</v>
      </c>
      <c r="F37" s="3">
        <f>D63*$B$65*$B$72</f>
        <v>9600</v>
      </c>
      <c r="G37" s="3" t="s">
        <v>63</v>
      </c>
      <c r="H37" s="184" t="s">
        <v>223</v>
      </c>
      <c r="I37" s="184"/>
      <c r="J37" s="184"/>
      <c r="K37" s="184"/>
      <c r="L37" s="184"/>
      <c r="M37" s="1" t="s">
        <v>467</v>
      </c>
    </row>
    <row r="38" spans="1:15" ht="5.25" customHeight="1" x14ac:dyDescent="0.35">
      <c r="B38" s="3"/>
      <c r="C38" s="3"/>
      <c r="D38" s="3"/>
      <c r="E38" s="3"/>
      <c r="F38" s="3"/>
      <c r="G38" s="3"/>
    </row>
    <row r="39" spans="1:15" x14ac:dyDescent="0.35">
      <c r="A39" s="1" t="s">
        <v>186</v>
      </c>
      <c r="B39" s="3">
        <f>B63*$B$71</f>
        <v>90000</v>
      </c>
      <c r="C39" s="3" t="s">
        <v>63</v>
      </c>
      <c r="D39" s="3">
        <f>C63*$B$71</f>
        <v>97500</v>
      </c>
      <c r="E39" s="3" t="s">
        <v>63</v>
      </c>
      <c r="F39" s="3">
        <f>D63*$B$71</f>
        <v>120000</v>
      </c>
      <c r="G39" s="3" t="s">
        <v>63</v>
      </c>
      <c r="H39" s="184" t="s">
        <v>224</v>
      </c>
    </row>
    <row r="40" spans="1:15" x14ac:dyDescent="0.35">
      <c r="A40" s="1" t="s">
        <v>186</v>
      </c>
      <c r="B40" s="3">
        <f>B63*$B$71*$B$66</f>
        <v>54000</v>
      </c>
      <c r="C40" s="3" t="s">
        <v>63</v>
      </c>
      <c r="D40" s="3">
        <f>C63*$B$71*$B$66</f>
        <v>58500</v>
      </c>
      <c r="E40" s="3" t="s">
        <v>63</v>
      </c>
      <c r="F40" s="3">
        <f>D63*$B$71*$B$66</f>
        <v>72000</v>
      </c>
      <c r="G40" s="3" t="s">
        <v>63</v>
      </c>
      <c r="H40" s="184" t="s">
        <v>225</v>
      </c>
    </row>
    <row r="41" spans="1:15" x14ac:dyDescent="0.35">
      <c r="B41" s="3">
        <f>B63*$B$66*$B$72</f>
        <v>10800</v>
      </c>
      <c r="C41" s="214" t="s">
        <v>192</v>
      </c>
      <c r="D41" s="3">
        <f>C63*$B$66*$B$72</f>
        <v>11700</v>
      </c>
      <c r="E41" s="3" t="s">
        <v>63</v>
      </c>
      <c r="F41" s="3">
        <f>D63*$B$66*$B$72</f>
        <v>14400</v>
      </c>
      <c r="G41" s="3" t="s">
        <v>63</v>
      </c>
      <c r="H41" s="184" t="s">
        <v>226</v>
      </c>
    </row>
    <row r="42" spans="1:15" x14ac:dyDescent="0.35">
      <c r="B42" s="3">
        <f>B63*$B$72</f>
        <v>18000</v>
      </c>
      <c r="C42" s="214" t="s">
        <v>192</v>
      </c>
      <c r="D42" s="3">
        <f>C63*$B$72</f>
        <v>19500</v>
      </c>
      <c r="E42" s="3" t="s">
        <v>63</v>
      </c>
      <c r="F42" s="3">
        <f>D63*$B$72</f>
        <v>24000</v>
      </c>
      <c r="G42" s="3" t="s">
        <v>63</v>
      </c>
      <c r="H42" s="184" t="s">
        <v>227</v>
      </c>
    </row>
    <row r="43" spans="1:15" x14ac:dyDescent="0.35">
      <c r="B43" s="3"/>
      <c r="C43" s="214"/>
      <c r="D43" s="3"/>
      <c r="E43" s="3"/>
      <c r="F43" s="3"/>
      <c r="G43" s="3"/>
      <c r="H43" s="184"/>
    </row>
    <row r="44" spans="1:15" ht="12" customHeight="1" x14ac:dyDescent="0.35">
      <c r="A44" s="1" t="s">
        <v>186</v>
      </c>
      <c r="B44" s="1" t="s">
        <v>186</v>
      </c>
      <c r="C44" s="1" t="s">
        <v>186</v>
      </c>
      <c r="D44" s="1" t="s">
        <v>186</v>
      </c>
      <c r="E44" s="1" t="s">
        <v>186</v>
      </c>
      <c r="F44" s="1" t="s">
        <v>186</v>
      </c>
      <c r="G44" s="1" t="s">
        <v>186</v>
      </c>
      <c r="H44" s="1" t="s">
        <v>186</v>
      </c>
    </row>
    <row r="45" spans="1:15" x14ac:dyDescent="0.35">
      <c r="A45" s="87" t="s">
        <v>178</v>
      </c>
      <c r="B45" s="3">
        <v>28000</v>
      </c>
      <c r="C45" s="214" t="s">
        <v>192</v>
      </c>
      <c r="D45" s="3">
        <v>30000</v>
      </c>
      <c r="E45" s="3"/>
      <c r="F45" s="3">
        <v>32000</v>
      </c>
      <c r="G45" s="3" t="s">
        <v>63</v>
      </c>
    </row>
    <row r="46" spans="1:15" x14ac:dyDescent="0.35">
      <c r="A46" s="87" t="s">
        <v>186</v>
      </c>
      <c r="B46" s="3">
        <v>30000</v>
      </c>
      <c r="C46" s="214" t="s">
        <v>192</v>
      </c>
      <c r="D46" s="3">
        <v>32000</v>
      </c>
      <c r="E46" s="3"/>
      <c r="F46" s="3">
        <v>38000</v>
      </c>
      <c r="G46" s="3" t="s">
        <v>63</v>
      </c>
    </row>
    <row r="47" spans="1:15" x14ac:dyDescent="0.35">
      <c r="A47" s="87"/>
      <c r="B47" s="3"/>
      <c r="C47" s="214"/>
      <c r="D47" s="3"/>
      <c r="E47" s="3"/>
      <c r="F47" s="3"/>
      <c r="G47" s="3"/>
    </row>
    <row r="48" spans="1:15" x14ac:dyDescent="0.35">
      <c r="A48" s="87"/>
      <c r="B48" s="3"/>
      <c r="C48" s="214"/>
      <c r="D48" s="3"/>
      <c r="E48" s="3"/>
      <c r="F48" s="3"/>
      <c r="G48" s="3"/>
    </row>
    <row r="49" spans="1:7" x14ac:dyDescent="0.35">
      <c r="A49" s="87" t="s">
        <v>149</v>
      </c>
      <c r="B49" s="3">
        <v>2800</v>
      </c>
      <c r="C49" s="214" t="s">
        <v>192</v>
      </c>
      <c r="D49" s="3">
        <v>3000</v>
      </c>
      <c r="E49" s="3" t="s">
        <v>63</v>
      </c>
      <c r="F49" s="3">
        <v>3200</v>
      </c>
      <c r="G49" s="3" t="s">
        <v>63</v>
      </c>
    </row>
    <row r="50" spans="1:7" x14ac:dyDescent="0.35">
      <c r="A50" s="87"/>
      <c r="B50" s="3">
        <v>8400</v>
      </c>
      <c r="C50" s="214" t="s">
        <v>192</v>
      </c>
      <c r="D50" s="3">
        <v>9000</v>
      </c>
      <c r="E50" s="214" t="s">
        <v>192</v>
      </c>
      <c r="F50" s="3">
        <v>9600</v>
      </c>
      <c r="G50" s="3" t="s">
        <v>63</v>
      </c>
    </row>
    <row r="51" spans="1:7" x14ac:dyDescent="0.35">
      <c r="A51" s="87"/>
      <c r="B51" s="3">
        <v>2100</v>
      </c>
      <c r="C51" s="214" t="s">
        <v>192</v>
      </c>
      <c r="D51" s="3">
        <v>2250</v>
      </c>
      <c r="E51" s="214" t="s">
        <v>192</v>
      </c>
      <c r="F51" s="3">
        <v>2400</v>
      </c>
      <c r="G51" s="3" t="s">
        <v>63</v>
      </c>
    </row>
    <row r="52" spans="1:7" x14ac:dyDescent="0.35">
      <c r="A52" s="87"/>
      <c r="B52" s="3"/>
      <c r="C52" s="214"/>
      <c r="D52" s="3"/>
      <c r="E52" s="3"/>
      <c r="G52" s="3"/>
    </row>
    <row r="53" spans="1:7" x14ac:dyDescent="0.35">
      <c r="A53" s="87"/>
      <c r="B53" s="3"/>
      <c r="C53" s="214"/>
      <c r="D53" s="3"/>
      <c r="E53" s="3"/>
      <c r="G53" s="3"/>
    </row>
    <row r="54" spans="1:7" x14ac:dyDescent="0.35">
      <c r="A54" s="87" t="s">
        <v>228</v>
      </c>
      <c r="B54" s="3">
        <v>7000</v>
      </c>
      <c r="C54" s="214" t="s">
        <v>192</v>
      </c>
      <c r="D54" s="3">
        <v>7500</v>
      </c>
      <c r="E54" s="3"/>
      <c r="F54" s="3">
        <v>8000</v>
      </c>
      <c r="G54" s="3" t="s">
        <v>63</v>
      </c>
    </row>
    <row r="55" spans="1:7" x14ac:dyDescent="0.35">
      <c r="B55" s="3">
        <v>6200</v>
      </c>
      <c r="C55" s="214" t="s">
        <v>192</v>
      </c>
      <c r="D55" s="3">
        <v>7000</v>
      </c>
      <c r="E55" s="3"/>
      <c r="F55" s="3">
        <v>7500</v>
      </c>
      <c r="G55" s="3" t="s">
        <v>63</v>
      </c>
    </row>
    <row r="56" spans="1:7" ht="6.75" customHeight="1" x14ac:dyDescent="0.35">
      <c r="B56" s="3"/>
      <c r="D56" s="3"/>
      <c r="F56" s="3"/>
    </row>
    <row r="57" spans="1:7" ht="6.75" customHeight="1" x14ac:dyDescent="0.35">
      <c r="B57" s="3"/>
      <c r="D57" s="3"/>
      <c r="F57" s="3"/>
    </row>
    <row r="58" spans="1:7" ht="6.75" customHeight="1" x14ac:dyDescent="0.35">
      <c r="B58" s="3"/>
      <c r="D58" s="3"/>
      <c r="F58" s="3"/>
    </row>
    <row r="59" spans="1:7" ht="14.25" customHeight="1" x14ac:dyDescent="0.35">
      <c r="A59" s="87" t="s">
        <v>497</v>
      </c>
      <c r="B59" s="3"/>
      <c r="D59" s="3"/>
      <c r="F59" s="3"/>
    </row>
    <row r="61" spans="1:7" hidden="1" x14ac:dyDescent="0.35">
      <c r="A61" s="88" t="s">
        <v>229</v>
      </c>
      <c r="B61" s="88" t="s">
        <v>230</v>
      </c>
      <c r="C61" s="216" t="s">
        <v>231</v>
      </c>
      <c r="D61" s="216" t="s">
        <v>232</v>
      </c>
      <c r="E61" s="216" t="s">
        <v>233</v>
      </c>
    </row>
    <row r="62" spans="1:7" hidden="1" x14ac:dyDescent="0.35">
      <c r="A62" s="88"/>
      <c r="B62" s="88"/>
      <c r="C62" s="216"/>
      <c r="D62" s="216"/>
      <c r="E62" s="216"/>
    </row>
    <row r="63" spans="1:7" hidden="1" x14ac:dyDescent="0.35">
      <c r="A63" s="1">
        <v>500</v>
      </c>
      <c r="B63" s="217">
        <v>600</v>
      </c>
      <c r="C63" s="217">
        <v>650</v>
      </c>
      <c r="D63" s="217">
        <v>800</v>
      </c>
      <c r="E63" s="217">
        <v>900</v>
      </c>
    </row>
    <row r="64" spans="1:7" hidden="1" x14ac:dyDescent="0.35">
      <c r="C64" s="213"/>
      <c r="D64" s="213"/>
    </row>
    <row r="65" spans="1:7" hidden="1" x14ac:dyDescent="0.35">
      <c r="A65" s="1" t="s">
        <v>67</v>
      </c>
      <c r="B65" s="218">
        <v>0.4</v>
      </c>
      <c r="C65" s="213"/>
    </row>
    <row r="66" spans="1:7" hidden="1" x14ac:dyDescent="0.35">
      <c r="A66" s="1" t="s">
        <v>234</v>
      </c>
      <c r="B66" s="218">
        <v>0.6</v>
      </c>
      <c r="C66" s="213"/>
    </row>
    <row r="67" spans="1:7" hidden="1" x14ac:dyDescent="0.35">
      <c r="B67" s="213"/>
      <c r="C67" s="215"/>
    </row>
    <row r="68" spans="1:7" hidden="1" x14ac:dyDescent="0.35">
      <c r="C68" s="215"/>
      <c r="D68" s="215"/>
    </row>
    <row r="69" spans="1:7" hidden="1" x14ac:dyDescent="0.35">
      <c r="B69" s="213"/>
      <c r="C69" s="215"/>
      <c r="D69" s="215"/>
    </row>
    <row r="70" spans="1:7" hidden="1" x14ac:dyDescent="0.35">
      <c r="B70" s="213">
        <f>B71*80%</f>
        <v>120</v>
      </c>
      <c r="C70" s="215"/>
      <c r="D70" s="215"/>
    </row>
    <row r="71" spans="1:7" hidden="1" x14ac:dyDescent="0.35">
      <c r="B71" s="213">
        <v>150</v>
      </c>
      <c r="C71" s="215"/>
      <c r="D71" s="215"/>
    </row>
    <row r="72" spans="1:7" hidden="1" x14ac:dyDescent="0.35">
      <c r="B72" s="213">
        <f>B71*0.2</f>
        <v>30</v>
      </c>
      <c r="C72" s="215"/>
      <c r="D72" s="215"/>
    </row>
    <row r="73" spans="1:7" x14ac:dyDescent="0.35">
      <c r="B73" s="212" t="s">
        <v>131</v>
      </c>
      <c r="C73" s="212" t="s">
        <v>186</v>
      </c>
      <c r="D73" s="212" t="s">
        <v>171</v>
      </c>
      <c r="E73" s="212" t="s">
        <v>186</v>
      </c>
      <c r="F73" s="212" t="s">
        <v>133</v>
      </c>
    </row>
    <row r="74" spans="1:7" x14ac:dyDescent="0.35">
      <c r="A74" s="1" t="s">
        <v>176</v>
      </c>
      <c r="B74" s="219">
        <v>72000</v>
      </c>
      <c r="C74" s="214" t="s">
        <v>192</v>
      </c>
      <c r="D74" s="219">
        <v>78000</v>
      </c>
      <c r="E74" s="214" t="s">
        <v>192</v>
      </c>
      <c r="F74" s="219">
        <v>106000</v>
      </c>
      <c r="G74" s="214" t="s">
        <v>192</v>
      </c>
    </row>
    <row r="75" spans="1:7" x14ac:dyDescent="0.35">
      <c r="A75" s="1" t="s">
        <v>149</v>
      </c>
      <c r="B75" s="3">
        <v>2600</v>
      </c>
      <c r="C75" s="214" t="s">
        <v>192</v>
      </c>
      <c r="D75" s="3">
        <v>3000</v>
      </c>
      <c r="E75" s="214" t="s">
        <v>192</v>
      </c>
      <c r="F75" s="3">
        <v>3200</v>
      </c>
      <c r="G75" s="214" t="s">
        <v>192</v>
      </c>
    </row>
    <row r="77" spans="1:7" x14ac:dyDescent="0.35">
      <c r="A77" s="87" t="s">
        <v>235</v>
      </c>
    </row>
  </sheetData>
  <pageMargins left="0.25" right="0.25" top="0.75" bottom="0.75" header="0.3" footer="0.3"/>
  <pageSetup paperSize="9" fitToHeight="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4FBB-C384-4EDC-A4A3-63FEB7AEAB95}">
  <sheetPr>
    <pageSetUpPr fitToPage="1"/>
  </sheetPr>
  <dimension ref="A1:O11"/>
  <sheetViews>
    <sheetView workbookViewId="0">
      <selection activeCell="M11" sqref="M11"/>
    </sheetView>
  </sheetViews>
  <sheetFormatPr defaultColWidth="8.7265625" defaultRowHeight="14.5" x14ac:dyDescent="0.35"/>
  <cols>
    <col min="1" max="1" width="9.1796875" style="1" customWidth="1"/>
    <col min="2" max="2" width="22.453125" style="1" customWidth="1"/>
    <col min="3" max="3" width="13.453125" style="1" customWidth="1"/>
    <col min="4" max="4" width="2.1796875" style="1" bestFit="1" customWidth="1"/>
    <col min="5" max="5" width="10.81640625" style="1" customWidth="1"/>
    <col min="6" max="6" width="2.1796875" style="1" bestFit="1" customWidth="1"/>
    <col min="7" max="7" width="11.453125" style="1" customWidth="1"/>
    <col min="8" max="8" width="12.81640625" style="1" customWidth="1"/>
    <col min="9" max="9" width="10.54296875" style="1" customWidth="1"/>
    <col min="10" max="10" width="57.54296875" style="1" customWidth="1"/>
    <col min="11" max="16384" width="8.7265625" style="1"/>
  </cols>
  <sheetData>
    <row r="1" spans="1:15" customFormat="1" ht="16" customHeight="1" x14ac:dyDescent="0.35">
      <c r="A1" s="150" t="s">
        <v>450</v>
      </c>
      <c r="B1" s="238" t="s">
        <v>94</v>
      </c>
      <c r="C1" s="239"/>
      <c r="D1" s="239"/>
      <c r="E1" s="239"/>
      <c r="F1" s="239"/>
      <c r="G1" s="239"/>
      <c r="H1" s="240"/>
      <c r="I1" s="150" t="s">
        <v>95</v>
      </c>
      <c r="J1" s="211" t="s">
        <v>96</v>
      </c>
      <c r="K1" s="1"/>
      <c r="L1" s="1"/>
      <c r="M1" s="1"/>
      <c r="N1" s="1"/>
      <c r="O1" s="1"/>
    </row>
    <row r="2" spans="1:15" x14ac:dyDescent="0.35">
      <c r="A2" s="136" t="s">
        <v>468</v>
      </c>
      <c r="B2" s="134" t="s">
        <v>236</v>
      </c>
      <c r="C2" s="193"/>
      <c r="D2" s="199"/>
      <c r="E2" s="193"/>
      <c r="F2" s="199"/>
      <c r="G2" s="134"/>
      <c r="H2" s="134"/>
      <c r="I2" s="220"/>
      <c r="J2" s="18"/>
    </row>
    <row r="3" spans="1:15" x14ac:dyDescent="0.35">
      <c r="A3" s="5"/>
      <c r="B3" s="1" t="s">
        <v>237</v>
      </c>
      <c r="C3" s="108"/>
      <c r="D3" s="109"/>
      <c r="E3" s="108"/>
      <c r="I3" s="5"/>
      <c r="J3" s="4"/>
    </row>
    <row r="4" spans="1:15" x14ac:dyDescent="0.35">
      <c r="A4" s="5"/>
      <c r="B4" s="1" t="s">
        <v>471</v>
      </c>
      <c r="C4" s="108"/>
      <c r="I4" s="221" t="s">
        <v>238</v>
      </c>
      <c r="J4" s="4"/>
    </row>
    <row r="5" spans="1:15" x14ac:dyDescent="0.35">
      <c r="A5" s="5"/>
      <c r="C5" s="108"/>
      <c r="I5" s="156"/>
      <c r="J5" s="4"/>
    </row>
    <row r="6" spans="1:15" x14ac:dyDescent="0.35">
      <c r="A6" s="5" t="s">
        <v>469</v>
      </c>
      <c r="B6" s="1" t="s">
        <v>472</v>
      </c>
      <c r="C6" s="108"/>
      <c r="I6" s="156"/>
      <c r="J6" s="4"/>
    </row>
    <row r="7" spans="1:15" x14ac:dyDescent="0.35">
      <c r="A7" s="5"/>
      <c r="B7" s="1" t="s">
        <v>473</v>
      </c>
      <c r="C7" s="108"/>
      <c r="I7" s="221" t="s">
        <v>238</v>
      </c>
      <c r="J7" s="4"/>
    </row>
    <row r="8" spans="1:15" x14ac:dyDescent="0.35">
      <c r="A8" s="5"/>
      <c r="C8" s="108"/>
      <c r="I8" s="156"/>
      <c r="J8" s="4"/>
    </row>
    <row r="9" spans="1:15" x14ac:dyDescent="0.35">
      <c r="A9" s="5" t="s">
        <v>470</v>
      </c>
      <c r="B9" s="1" t="s">
        <v>239</v>
      </c>
      <c r="C9" s="108"/>
      <c r="I9" s="156"/>
      <c r="J9" s="4" t="s">
        <v>240</v>
      </c>
    </row>
    <row r="10" spans="1:15" x14ac:dyDescent="0.35">
      <c r="A10" s="5"/>
      <c r="B10" s="1" t="s">
        <v>241</v>
      </c>
      <c r="C10" s="108"/>
      <c r="I10" s="221" t="s">
        <v>238</v>
      </c>
      <c r="J10" s="4" t="s">
        <v>242</v>
      </c>
    </row>
    <row r="11" spans="1:15" x14ac:dyDescent="0.35">
      <c r="A11" s="22"/>
      <c r="B11" s="9"/>
      <c r="C11" s="110"/>
      <c r="D11" s="9"/>
      <c r="E11" s="9"/>
      <c r="F11" s="9"/>
      <c r="G11" s="9"/>
      <c r="H11" s="9"/>
      <c r="I11" s="22"/>
      <c r="J11" s="19"/>
    </row>
  </sheetData>
  <mergeCells count="1">
    <mergeCell ref="B1:H1"/>
  </mergeCells>
  <pageMargins left="0.25" right="0.25" top="0.75" bottom="0.75" header="0.3" footer="0.3"/>
  <pageSetup paperSize="9" scale="95" fitToHeight="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C829-824F-4F39-B506-2951870DD84F}">
  <sheetPr>
    <pageSetUpPr fitToPage="1"/>
  </sheetPr>
  <dimension ref="A1:Q61"/>
  <sheetViews>
    <sheetView topLeftCell="A14" workbookViewId="0">
      <selection activeCell="H36" sqref="H36"/>
    </sheetView>
  </sheetViews>
  <sheetFormatPr defaultColWidth="8.7265625" defaultRowHeight="14.5" x14ac:dyDescent="0.35"/>
  <cols>
    <col min="1" max="1" width="2.81640625" style="1" customWidth="1"/>
    <col min="2" max="16384" width="8.7265625" style="1"/>
  </cols>
  <sheetData>
    <row r="1" spans="1:2" x14ac:dyDescent="0.35">
      <c r="A1" s="87" t="s">
        <v>243</v>
      </c>
    </row>
    <row r="2" spans="1:2" ht="10" customHeight="1" x14ac:dyDescent="0.35"/>
    <row r="3" spans="1:2" x14ac:dyDescent="0.35">
      <c r="A3" s="196" t="s">
        <v>244</v>
      </c>
      <c r="B3" s="87" t="s">
        <v>245</v>
      </c>
    </row>
    <row r="4" spans="1:2" ht="6" customHeight="1" x14ac:dyDescent="0.35"/>
    <row r="5" spans="1:2" x14ac:dyDescent="0.35">
      <c r="B5" s="1" t="s">
        <v>246</v>
      </c>
    </row>
    <row r="6" spans="1:2" ht="3" customHeight="1" x14ac:dyDescent="0.35"/>
    <row r="7" spans="1:2" x14ac:dyDescent="0.35">
      <c r="B7" s="1" t="s">
        <v>247</v>
      </c>
    </row>
    <row r="8" spans="1:2" x14ac:dyDescent="0.35">
      <c r="B8" s="1" t="s">
        <v>248</v>
      </c>
    </row>
    <row r="9" spans="1:2" x14ac:dyDescent="0.35">
      <c r="B9" s="1" t="s">
        <v>249</v>
      </c>
    </row>
    <row r="10" spans="1:2" ht="6" customHeight="1" x14ac:dyDescent="0.35"/>
    <row r="11" spans="1:2" x14ac:dyDescent="0.35">
      <c r="B11" s="1" t="s">
        <v>250</v>
      </c>
    </row>
    <row r="12" spans="1:2" ht="6" customHeight="1" x14ac:dyDescent="0.35"/>
    <row r="13" spans="1:2" x14ac:dyDescent="0.35">
      <c r="B13" s="1" t="s">
        <v>474</v>
      </c>
    </row>
    <row r="14" spans="1:2" ht="6" customHeight="1" x14ac:dyDescent="0.35"/>
    <row r="15" spans="1:2" x14ac:dyDescent="0.35">
      <c r="A15" s="196" t="s">
        <v>251</v>
      </c>
      <c r="B15" s="1" t="s">
        <v>252</v>
      </c>
    </row>
    <row r="16" spans="1:2" ht="14.5" customHeight="1" x14ac:dyDescent="0.35">
      <c r="B16" s="1" t="s">
        <v>253</v>
      </c>
    </row>
    <row r="17" spans="1:2" ht="10" customHeight="1" x14ac:dyDescent="0.35"/>
    <row r="18" spans="1:2" x14ac:dyDescent="0.35">
      <c r="A18" s="196" t="s">
        <v>254</v>
      </c>
      <c r="B18" s="87" t="s">
        <v>255</v>
      </c>
    </row>
    <row r="19" spans="1:2" ht="6" customHeight="1" x14ac:dyDescent="0.35">
      <c r="A19" s="196"/>
      <c r="B19" s="87"/>
    </row>
    <row r="20" spans="1:2" x14ac:dyDescent="0.35">
      <c r="A20" s="196"/>
      <c r="B20" s="1" t="s">
        <v>256</v>
      </c>
    </row>
    <row r="21" spans="1:2" ht="6" customHeight="1" x14ac:dyDescent="0.35"/>
    <row r="22" spans="1:2" x14ac:dyDescent="0.35">
      <c r="B22" s="1" t="s">
        <v>257</v>
      </c>
    </row>
    <row r="23" spans="1:2" x14ac:dyDescent="0.35">
      <c r="B23" s="1" t="s">
        <v>258</v>
      </c>
    </row>
    <row r="24" spans="1:2" ht="6" customHeight="1" x14ac:dyDescent="0.35"/>
    <row r="25" spans="1:2" x14ac:dyDescent="0.35">
      <c r="B25" s="1" t="s">
        <v>475</v>
      </c>
    </row>
    <row r="26" spans="1:2" x14ac:dyDescent="0.35">
      <c r="B26" s="1" t="s">
        <v>476</v>
      </c>
    </row>
    <row r="27" spans="1:2" ht="6" customHeight="1" x14ac:dyDescent="0.35"/>
    <row r="28" spans="1:2" x14ac:dyDescent="0.35">
      <c r="B28" s="1" t="s">
        <v>259</v>
      </c>
    </row>
    <row r="29" spans="1:2" ht="12" customHeight="1" x14ac:dyDescent="0.35"/>
    <row r="30" spans="1:2" x14ac:dyDescent="0.35">
      <c r="A30" s="196" t="s">
        <v>260</v>
      </c>
      <c r="B30" s="87" t="s">
        <v>261</v>
      </c>
    </row>
    <row r="31" spans="1:2" ht="3" customHeight="1" x14ac:dyDescent="0.35"/>
    <row r="32" spans="1:2" x14ac:dyDescent="0.35">
      <c r="B32" s="1" t="s">
        <v>477</v>
      </c>
    </row>
    <row r="33" spans="1:17" ht="10" customHeight="1" x14ac:dyDescent="0.35"/>
    <row r="34" spans="1:17" x14ac:dyDescent="0.35">
      <c r="A34" s="196" t="s">
        <v>262</v>
      </c>
      <c r="B34" s="87" t="s">
        <v>263</v>
      </c>
    </row>
    <row r="35" spans="1:17" ht="3" customHeight="1" x14ac:dyDescent="0.35"/>
    <row r="36" spans="1:17" x14ac:dyDescent="0.35">
      <c r="B36" s="1" t="s">
        <v>264</v>
      </c>
    </row>
    <row r="37" spans="1:17" x14ac:dyDescent="0.35">
      <c r="B37" s="1" t="s">
        <v>265</v>
      </c>
      <c r="Q37"/>
    </row>
    <row r="38" spans="1:17" x14ac:dyDescent="0.35">
      <c r="Q38"/>
    </row>
    <row r="39" spans="1:17" x14ac:dyDescent="0.35">
      <c r="B39" s="1" t="s">
        <v>266</v>
      </c>
      <c r="Q39"/>
    </row>
    <row r="40" spans="1:17" x14ac:dyDescent="0.35">
      <c r="B40" s="1" t="s">
        <v>498</v>
      </c>
      <c r="Q40"/>
    </row>
    <row r="41" spans="1:17" x14ac:dyDescent="0.35">
      <c r="B41" s="1" t="s">
        <v>499</v>
      </c>
      <c r="Q41"/>
    </row>
    <row r="42" spans="1:17" x14ac:dyDescent="0.35">
      <c r="B42" s="1" t="s">
        <v>500</v>
      </c>
    </row>
    <row r="43" spans="1:17" x14ac:dyDescent="0.35">
      <c r="B43" s="1" t="s">
        <v>504</v>
      </c>
    </row>
    <row r="45" spans="1:17" x14ac:dyDescent="0.35">
      <c r="B45" s="1" t="s">
        <v>267</v>
      </c>
    </row>
    <row r="46" spans="1:17" x14ac:dyDescent="0.35">
      <c r="B46" s="1" t="s">
        <v>268</v>
      </c>
      <c r="D46" s="1" t="s">
        <v>501</v>
      </c>
    </row>
    <row r="47" spans="1:17" x14ac:dyDescent="0.35">
      <c r="B47" s="1" t="s">
        <v>269</v>
      </c>
      <c r="D47" s="1" t="s">
        <v>502</v>
      </c>
    </row>
    <row r="48" spans="1:17" x14ac:dyDescent="0.35">
      <c r="B48" s="1" t="s">
        <v>270</v>
      </c>
      <c r="D48" s="1" t="s">
        <v>502</v>
      </c>
    </row>
    <row r="49" spans="1:5" x14ac:dyDescent="0.35">
      <c r="B49" s="1" t="s">
        <v>271</v>
      </c>
      <c r="D49" s="1" t="s">
        <v>503</v>
      </c>
    </row>
    <row r="51" spans="1:5" x14ac:dyDescent="0.35">
      <c r="B51" s="1" t="s">
        <v>272</v>
      </c>
    </row>
    <row r="52" spans="1:5" x14ac:dyDescent="0.35">
      <c r="B52" s="184" t="s">
        <v>273</v>
      </c>
      <c r="E52" s="1" t="s">
        <v>274</v>
      </c>
    </row>
    <row r="53" spans="1:5" x14ac:dyDescent="0.35">
      <c r="B53" s="184" t="s">
        <v>275</v>
      </c>
      <c r="E53" s="184" t="s">
        <v>276</v>
      </c>
    </row>
    <row r="54" spans="1:5" x14ac:dyDescent="0.35">
      <c r="B54" s="184" t="s">
        <v>277</v>
      </c>
      <c r="E54" s="184" t="s">
        <v>278</v>
      </c>
    </row>
    <row r="55" spans="1:5" x14ac:dyDescent="0.35">
      <c r="B55" s="184" t="s">
        <v>279</v>
      </c>
      <c r="E55" s="1" t="s">
        <v>280</v>
      </c>
    </row>
    <row r="57" spans="1:5" x14ac:dyDescent="0.35">
      <c r="A57" s="196" t="s">
        <v>372</v>
      </c>
      <c r="B57" s="87" t="s">
        <v>429</v>
      </c>
    </row>
    <row r="59" spans="1:5" x14ac:dyDescent="0.35">
      <c r="B59" s="1" t="s">
        <v>431</v>
      </c>
    </row>
    <row r="60" spans="1:5" ht="6" customHeight="1" x14ac:dyDescent="0.35"/>
    <row r="61" spans="1:5" x14ac:dyDescent="0.35">
      <c r="B61" s="1" t="s">
        <v>430</v>
      </c>
    </row>
  </sheetData>
  <pageMargins left="0.25" right="0.25" top="0.75" bottom="0.75" header="0.3" footer="0.3"/>
  <pageSetup paperSize="9" fitToHeight="0" orientation="landscape" horizontalDpi="1200" verticalDpi="1200" r:id="rId1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9C03-514C-4C95-9B9A-275681BA94F1}">
  <sheetPr>
    <pageSetUpPr fitToPage="1"/>
  </sheetPr>
  <dimension ref="A1:G32"/>
  <sheetViews>
    <sheetView workbookViewId="0">
      <selection activeCell="G1" sqref="G1"/>
    </sheetView>
  </sheetViews>
  <sheetFormatPr defaultColWidth="8.7265625" defaultRowHeight="14.5" x14ac:dyDescent="0.35"/>
  <cols>
    <col min="1" max="1" width="9.26953125" style="1" customWidth="1"/>
    <col min="2" max="2" width="47.26953125" style="1" customWidth="1"/>
    <col min="3" max="4" width="7.54296875" style="1" bestFit="1" customWidth="1"/>
    <col min="5" max="5" width="8.7265625" style="1" bestFit="1" customWidth="1"/>
    <col min="6" max="6" width="9.54296875" style="29" customWidth="1"/>
    <col min="7" max="7" width="45.54296875" style="1" customWidth="1"/>
    <col min="8" max="16384" width="8.7265625" style="1"/>
  </cols>
  <sheetData>
    <row r="1" spans="1:7" x14ac:dyDescent="0.35">
      <c r="A1" s="7" t="s">
        <v>51</v>
      </c>
      <c r="B1" s="238" t="s">
        <v>281</v>
      </c>
      <c r="C1" s="239"/>
      <c r="D1" s="239"/>
      <c r="E1" s="240"/>
      <c r="F1" s="126" t="s">
        <v>126</v>
      </c>
      <c r="G1" s="211" t="s">
        <v>282</v>
      </c>
    </row>
    <row r="2" spans="1:7" x14ac:dyDescent="0.35">
      <c r="A2" s="127" t="s">
        <v>254</v>
      </c>
      <c r="B2" s="87" t="s">
        <v>283</v>
      </c>
      <c r="E2" s="4"/>
      <c r="F2" s="96"/>
      <c r="G2" s="4"/>
    </row>
    <row r="3" spans="1:7" x14ac:dyDescent="0.35">
      <c r="A3" s="5"/>
      <c r="C3" s="88" t="s">
        <v>59</v>
      </c>
      <c r="D3" s="88" t="s">
        <v>59</v>
      </c>
      <c r="E3" s="91" t="s">
        <v>59</v>
      </c>
      <c r="F3" s="96"/>
      <c r="G3" s="4"/>
    </row>
    <row r="4" spans="1:7" ht="3" customHeight="1" x14ac:dyDescent="0.35">
      <c r="A4" s="5"/>
      <c r="C4" s="88"/>
      <c r="D4" s="88"/>
      <c r="E4" s="91"/>
      <c r="F4" s="96"/>
      <c r="G4" s="4"/>
    </row>
    <row r="5" spans="1:7" x14ac:dyDescent="0.35">
      <c r="A5" s="5"/>
      <c r="B5" s="1" t="s">
        <v>78</v>
      </c>
      <c r="C5" s="88"/>
      <c r="D5" s="88"/>
      <c r="E5" s="92">
        <v>128000</v>
      </c>
      <c r="F5" s="23">
        <v>1</v>
      </c>
      <c r="G5" s="4"/>
    </row>
    <row r="6" spans="1:7" ht="5.25" customHeight="1" x14ac:dyDescent="0.35">
      <c r="A6" s="5"/>
      <c r="C6" s="88"/>
      <c r="D6" s="88"/>
      <c r="E6" s="91"/>
      <c r="F6" s="97"/>
      <c r="G6" s="4"/>
    </row>
    <row r="7" spans="1:7" x14ac:dyDescent="0.35">
      <c r="A7" s="5"/>
      <c r="B7" s="87" t="s">
        <v>284</v>
      </c>
      <c r="C7" s="88"/>
      <c r="D7" s="88"/>
      <c r="E7" s="91"/>
      <c r="F7" s="97"/>
      <c r="G7" s="4"/>
    </row>
    <row r="8" spans="1:7" x14ac:dyDescent="0.35">
      <c r="A8" s="5"/>
      <c r="B8" s="1" t="s">
        <v>285</v>
      </c>
      <c r="C8" s="88"/>
      <c r="D8" s="89">
        <v>8200</v>
      </c>
      <c r="E8" s="195" t="s">
        <v>286</v>
      </c>
      <c r="F8" s="23"/>
      <c r="G8" s="4"/>
    </row>
    <row r="9" spans="1:7" x14ac:dyDescent="0.35">
      <c r="A9" s="5"/>
      <c r="B9" s="1" t="s">
        <v>287</v>
      </c>
      <c r="C9" s="89">
        <v>60200</v>
      </c>
      <c r="D9" s="88"/>
      <c r="E9" s="91"/>
      <c r="F9" s="23">
        <v>1</v>
      </c>
      <c r="G9" s="4"/>
    </row>
    <row r="10" spans="1:7" x14ac:dyDescent="0.35">
      <c r="A10" s="5"/>
      <c r="B10" s="1" t="s">
        <v>288</v>
      </c>
      <c r="C10" s="48">
        <v>1200</v>
      </c>
      <c r="D10" s="88"/>
      <c r="E10" s="91"/>
      <c r="F10" s="23">
        <v>1</v>
      </c>
      <c r="G10" s="4"/>
    </row>
    <row r="11" spans="1:7" x14ac:dyDescent="0.35">
      <c r="A11" s="5"/>
      <c r="C11" s="88"/>
      <c r="D11" s="48">
        <f>C9-C10</f>
        <v>59000</v>
      </c>
      <c r="E11" s="91"/>
      <c r="F11" s="23"/>
      <c r="G11" s="4"/>
    </row>
    <row r="12" spans="1:7" x14ac:dyDescent="0.35">
      <c r="A12" s="5"/>
      <c r="C12" s="88"/>
      <c r="D12" s="89">
        <f>D8+D11</f>
        <v>67200</v>
      </c>
      <c r="E12" s="91"/>
      <c r="F12" s="23"/>
      <c r="G12" s="4"/>
    </row>
    <row r="13" spans="1:7" x14ac:dyDescent="0.35">
      <c r="A13" s="5"/>
      <c r="B13" s="1" t="s">
        <v>289</v>
      </c>
      <c r="C13" s="88"/>
      <c r="D13" s="30">
        <v>280</v>
      </c>
      <c r="E13" s="91"/>
      <c r="F13" s="23">
        <v>1</v>
      </c>
      <c r="G13" s="4"/>
    </row>
    <row r="14" spans="1:7" x14ac:dyDescent="0.35">
      <c r="A14" s="5"/>
      <c r="C14" s="88"/>
      <c r="D14" s="89">
        <f>D12+D13</f>
        <v>67480</v>
      </c>
      <c r="E14" s="91"/>
      <c r="F14" s="23"/>
      <c r="G14" s="4"/>
    </row>
    <row r="15" spans="1:7" x14ac:dyDescent="0.35">
      <c r="A15" s="5"/>
      <c r="B15" s="1" t="s">
        <v>290</v>
      </c>
      <c r="C15" s="88"/>
      <c r="D15" s="48">
        <v>4100</v>
      </c>
      <c r="E15" s="195" t="s">
        <v>286</v>
      </c>
      <c r="F15" s="23">
        <v>1</v>
      </c>
      <c r="G15" s="4" t="s">
        <v>291</v>
      </c>
    </row>
    <row r="16" spans="1:7" x14ac:dyDescent="0.35">
      <c r="A16" s="5"/>
      <c r="B16" s="1" t="s">
        <v>292</v>
      </c>
      <c r="C16" s="88"/>
      <c r="D16" s="88"/>
      <c r="E16" s="93">
        <f>D14-D15</f>
        <v>63380</v>
      </c>
      <c r="F16" s="96"/>
      <c r="G16" s="4"/>
    </row>
    <row r="17" spans="1:7" x14ac:dyDescent="0.35">
      <c r="A17" s="5"/>
      <c r="B17" s="87" t="s">
        <v>293</v>
      </c>
      <c r="C17" s="88"/>
      <c r="D17" s="88"/>
      <c r="E17" s="92">
        <f>E5-E16</f>
        <v>64620</v>
      </c>
      <c r="F17" s="96"/>
      <c r="G17" s="4"/>
    </row>
    <row r="18" spans="1:7" x14ac:dyDescent="0.35">
      <c r="A18" s="5"/>
      <c r="B18" s="1" t="s">
        <v>294</v>
      </c>
      <c r="C18" s="88"/>
      <c r="D18" s="88"/>
      <c r="E18" s="91"/>
      <c r="F18" s="96"/>
      <c r="G18" s="4"/>
    </row>
    <row r="19" spans="1:7" x14ac:dyDescent="0.35">
      <c r="A19" s="5"/>
      <c r="B19" s="1" t="s">
        <v>295</v>
      </c>
      <c r="C19" s="88"/>
      <c r="D19" s="89">
        <v>30860</v>
      </c>
      <c r="E19" s="91"/>
      <c r="F19" s="23">
        <v>1</v>
      </c>
      <c r="G19" s="4"/>
    </row>
    <row r="20" spans="1:7" x14ac:dyDescent="0.35">
      <c r="A20" s="5"/>
      <c r="B20" s="1" t="s">
        <v>296</v>
      </c>
      <c r="C20" s="88"/>
      <c r="D20" s="89">
        <v>8000</v>
      </c>
      <c r="E20" s="91"/>
      <c r="F20" s="23">
        <v>2</v>
      </c>
      <c r="G20" s="4" t="s">
        <v>437</v>
      </c>
    </row>
    <row r="21" spans="1:7" x14ac:dyDescent="0.35">
      <c r="A21" s="5"/>
      <c r="B21" s="1" t="s">
        <v>297</v>
      </c>
      <c r="D21" s="3">
        <v>1250</v>
      </c>
      <c r="E21" s="4"/>
      <c r="F21" s="23">
        <v>2</v>
      </c>
      <c r="G21" s="4" t="s">
        <v>436</v>
      </c>
    </row>
    <row r="22" spans="1:7" x14ac:dyDescent="0.35">
      <c r="A22" s="5"/>
      <c r="B22" s="1" t="s">
        <v>298</v>
      </c>
      <c r="D22" s="89">
        <v>1000</v>
      </c>
      <c r="E22" s="4"/>
      <c r="F22" s="23">
        <v>1</v>
      </c>
      <c r="G22" s="4" t="s">
        <v>299</v>
      </c>
    </row>
    <row r="23" spans="1:7" x14ac:dyDescent="0.35">
      <c r="A23" s="5"/>
      <c r="B23" s="1" t="s">
        <v>300</v>
      </c>
      <c r="D23" s="48">
        <v>535</v>
      </c>
      <c r="E23" s="4"/>
      <c r="F23" s="23">
        <v>1</v>
      </c>
      <c r="G23" s="4"/>
    </row>
    <row r="24" spans="1:7" x14ac:dyDescent="0.35">
      <c r="A24" s="5"/>
      <c r="E24" s="94">
        <f>SUM(D19:D23)</f>
        <v>41645</v>
      </c>
      <c r="F24" s="98"/>
      <c r="G24" s="4" t="s">
        <v>301</v>
      </c>
    </row>
    <row r="25" spans="1:7" x14ac:dyDescent="0.35">
      <c r="A25" s="5"/>
      <c r="E25" s="95">
        <f>E17-E24</f>
        <v>22975</v>
      </c>
      <c r="F25" s="98"/>
      <c r="G25" s="4" t="s">
        <v>302</v>
      </c>
    </row>
    <row r="26" spans="1:7" x14ac:dyDescent="0.35">
      <c r="A26" s="5"/>
      <c r="B26" s="87" t="s">
        <v>303</v>
      </c>
      <c r="E26" s="4"/>
      <c r="F26" s="98"/>
      <c r="G26" s="4" t="s">
        <v>304</v>
      </c>
    </row>
    <row r="27" spans="1:7" x14ac:dyDescent="0.35">
      <c r="A27" s="5"/>
      <c r="B27" s="1" t="s">
        <v>305</v>
      </c>
      <c r="E27" s="19">
        <v>610</v>
      </c>
      <c r="F27" s="23">
        <v>1</v>
      </c>
      <c r="G27" s="4"/>
    </row>
    <row r="28" spans="1:7" x14ac:dyDescent="0.35">
      <c r="A28" s="5"/>
      <c r="B28" s="87" t="s">
        <v>306</v>
      </c>
      <c r="E28" s="95">
        <f>E25+E27</f>
        <v>23585</v>
      </c>
      <c r="F28" s="97"/>
      <c r="G28" s="4"/>
    </row>
    <row r="29" spans="1:7" x14ac:dyDescent="0.35">
      <c r="A29" s="5"/>
      <c r="E29" s="4"/>
      <c r="F29" s="97"/>
      <c r="G29" s="4"/>
    </row>
    <row r="30" spans="1:7" x14ac:dyDescent="0.35">
      <c r="A30" s="5"/>
      <c r="B30" s="87" t="s">
        <v>478</v>
      </c>
      <c r="E30" s="4"/>
      <c r="F30" s="23">
        <v>1</v>
      </c>
      <c r="G30" s="4"/>
    </row>
    <row r="31" spans="1:7" x14ac:dyDescent="0.35">
      <c r="A31" s="5"/>
      <c r="B31" s="87" t="s">
        <v>307</v>
      </c>
      <c r="E31" s="4"/>
      <c r="F31" s="23">
        <v>1</v>
      </c>
      <c r="G31" s="4"/>
    </row>
    <row r="32" spans="1:7" x14ac:dyDescent="0.35">
      <c r="A32" s="22"/>
      <c r="B32" s="9"/>
      <c r="C32" s="9"/>
      <c r="D32" s="9"/>
      <c r="E32" s="19"/>
      <c r="F32" s="99" t="s">
        <v>308</v>
      </c>
      <c r="G32" s="19"/>
    </row>
  </sheetData>
  <mergeCells count="1">
    <mergeCell ref="B1:E1"/>
  </mergeCells>
  <pageMargins left="0.23622047244094491" right="0.23622047244094491" top="0.74803149606299213" bottom="0.55118110236220474" header="0.31496062992125984" footer="0.31496062992125984"/>
  <pageSetup paperSize="9" fitToHeight="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1918-67C3-4B62-BA11-2862CC740A08}">
  <sheetPr>
    <pageSetUpPr fitToPage="1"/>
  </sheetPr>
  <dimension ref="A1:S75"/>
  <sheetViews>
    <sheetView workbookViewId="0"/>
  </sheetViews>
  <sheetFormatPr defaultRowHeight="14.5" x14ac:dyDescent="0.35"/>
  <cols>
    <col min="1" max="1" width="10.1796875" bestFit="1" customWidth="1"/>
    <col min="2" max="2" width="2.1796875" customWidth="1"/>
    <col min="3" max="3" width="15.54296875" customWidth="1"/>
    <col min="4" max="4" width="10.54296875" customWidth="1"/>
    <col min="5" max="5" width="10.7265625" customWidth="1"/>
    <col min="7" max="7" width="9.81640625" bestFit="1" customWidth="1"/>
    <col min="10" max="10" width="10.90625" customWidth="1"/>
    <col min="14" max="14" width="9.54296875" customWidth="1"/>
    <col min="16" max="16" width="28.54296875" hidden="1" customWidth="1"/>
    <col min="17" max="17" width="9.81640625" hidden="1" customWidth="1"/>
    <col min="18" max="18" width="0" hidden="1" customWidth="1"/>
  </cols>
  <sheetData>
    <row r="1" spans="1:19" x14ac:dyDescent="0.35">
      <c r="A1" s="7" t="s">
        <v>51</v>
      </c>
      <c r="B1" s="238" t="s">
        <v>94</v>
      </c>
      <c r="C1" s="239"/>
      <c r="D1" s="239"/>
      <c r="E1" s="239"/>
      <c r="F1" s="239"/>
      <c r="G1" s="239"/>
      <c r="H1" s="239"/>
      <c r="I1" s="240"/>
      <c r="J1" s="150" t="s">
        <v>95</v>
      </c>
      <c r="K1" s="8" t="s">
        <v>96</v>
      </c>
      <c r="L1" s="20"/>
      <c r="M1" s="20"/>
      <c r="N1" s="21"/>
      <c r="P1" s="1" t="s">
        <v>97</v>
      </c>
      <c r="Q1" s="1"/>
      <c r="R1" s="1"/>
      <c r="S1" s="1"/>
    </row>
    <row r="2" spans="1:19" ht="6" customHeight="1" x14ac:dyDescent="0.35">
      <c r="A2" s="31"/>
      <c r="B2" s="1"/>
      <c r="C2" s="1"/>
      <c r="D2" s="1"/>
      <c r="E2" s="1"/>
      <c r="F2" s="1"/>
      <c r="G2" s="1"/>
      <c r="H2" s="1"/>
      <c r="I2" s="1"/>
      <c r="J2" s="5"/>
      <c r="K2" s="1"/>
      <c r="L2" s="1"/>
      <c r="M2" s="1"/>
      <c r="N2" s="18"/>
      <c r="P2" s="1"/>
      <c r="Q2" s="1"/>
      <c r="R2" s="1"/>
      <c r="S2" s="1"/>
    </row>
    <row r="3" spans="1:19" x14ac:dyDescent="0.35">
      <c r="A3" s="5" t="s">
        <v>309</v>
      </c>
      <c r="B3" s="1"/>
      <c r="C3" s="1" t="s">
        <v>318</v>
      </c>
      <c r="D3" s="1"/>
      <c r="E3" s="15">
        <f>Q5</f>
        <v>68000</v>
      </c>
      <c r="F3" s="1" t="s">
        <v>310</v>
      </c>
      <c r="G3" s="1"/>
      <c r="H3" s="1"/>
      <c r="I3" s="1"/>
      <c r="J3" s="5"/>
      <c r="K3" s="241" t="s">
        <v>311</v>
      </c>
      <c r="L3" s="245"/>
      <c r="M3" s="245"/>
      <c r="N3" s="246"/>
      <c r="P3" s="1" t="s">
        <v>78</v>
      </c>
      <c r="Q3" s="15">
        <v>200000</v>
      </c>
      <c r="R3" s="24"/>
      <c r="S3" s="1"/>
    </row>
    <row r="4" spans="1:19" x14ac:dyDescent="0.35">
      <c r="A4" s="5"/>
      <c r="B4" s="1"/>
      <c r="C4" s="1"/>
      <c r="D4" s="1"/>
      <c r="E4" s="15">
        <f>Q3</f>
        <v>200000</v>
      </c>
      <c r="F4" s="6"/>
      <c r="G4" s="32">
        <f>E3/E4</f>
        <v>0.34</v>
      </c>
      <c r="H4" s="6" t="s">
        <v>63</v>
      </c>
      <c r="I4" s="1"/>
      <c r="J4" s="5"/>
      <c r="K4" s="241"/>
      <c r="L4" s="245"/>
      <c r="M4" s="245"/>
      <c r="N4" s="246"/>
      <c r="P4" s="1" t="s">
        <v>292</v>
      </c>
      <c r="Q4" s="25">
        <v>132000</v>
      </c>
      <c r="R4" s="15"/>
      <c r="S4" s="1"/>
    </row>
    <row r="5" spans="1:19" ht="4.5" customHeight="1" x14ac:dyDescent="0.35">
      <c r="A5" s="5"/>
      <c r="B5" s="1"/>
      <c r="C5" s="1"/>
      <c r="H5" s="1"/>
      <c r="I5" s="1"/>
      <c r="J5" s="5"/>
      <c r="K5" s="241"/>
      <c r="L5" s="245"/>
      <c r="M5" s="245"/>
      <c r="N5" s="246"/>
      <c r="P5" s="1" t="s">
        <v>312</v>
      </c>
      <c r="Q5" s="15">
        <f>Q3-Q4</f>
        <v>68000</v>
      </c>
      <c r="R5" s="15"/>
      <c r="S5" s="1"/>
    </row>
    <row r="6" spans="1:19" x14ac:dyDescent="0.35">
      <c r="A6" s="5"/>
      <c r="B6" s="1"/>
      <c r="C6" s="1" t="s">
        <v>324</v>
      </c>
      <c r="E6" s="15">
        <f>Q7</f>
        <v>46000</v>
      </c>
      <c r="F6" s="1" t="s">
        <v>310</v>
      </c>
      <c r="H6" s="1"/>
      <c r="I6" s="1"/>
      <c r="J6" s="5"/>
      <c r="K6" s="241"/>
      <c r="L6" s="245"/>
      <c r="M6" s="245"/>
      <c r="N6" s="246"/>
      <c r="P6" s="1" t="s">
        <v>313</v>
      </c>
      <c r="Q6" s="25">
        <v>22000</v>
      </c>
      <c r="R6" s="15"/>
      <c r="S6" s="1"/>
    </row>
    <row r="7" spans="1:19" x14ac:dyDescent="0.35">
      <c r="A7" s="5"/>
      <c r="B7" s="1"/>
      <c r="C7" s="1"/>
      <c r="E7" s="15">
        <f>Q3</f>
        <v>200000</v>
      </c>
      <c r="G7" s="32">
        <f>E6/E7</f>
        <v>0.23</v>
      </c>
      <c r="H7" s="6" t="s">
        <v>63</v>
      </c>
      <c r="I7" s="1"/>
      <c r="J7" s="5"/>
      <c r="K7" s="241"/>
      <c r="L7" s="245"/>
      <c r="M7" s="245"/>
      <c r="N7" s="246"/>
      <c r="P7" s="1" t="s">
        <v>314</v>
      </c>
      <c r="Q7" s="15">
        <f>Q5-Q6</f>
        <v>46000</v>
      </c>
      <c r="R7" s="15"/>
      <c r="S7" s="1"/>
    </row>
    <row r="8" spans="1:19" ht="4.5" customHeight="1" x14ac:dyDescent="0.35">
      <c r="A8" s="5"/>
      <c r="B8" s="1"/>
      <c r="C8" s="1"/>
      <c r="H8" s="1"/>
      <c r="I8" s="1"/>
      <c r="J8" s="5"/>
      <c r="K8" s="241"/>
      <c r="L8" s="245"/>
      <c r="M8" s="245"/>
      <c r="N8" s="246"/>
      <c r="P8" s="1"/>
      <c r="Q8" s="15"/>
      <c r="R8" s="15"/>
      <c r="S8" s="1"/>
    </row>
    <row r="9" spans="1:19" x14ac:dyDescent="0.35">
      <c r="A9" s="5"/>
      <c r="B9" s="1"/>
      <c r="C9" s="1" t="s">
        <v>479</v>
      </c>
      <c r="E9" s="15">
        <f>Q6</f>
        <v>22000</v>
      </c>
      <c r="F9" s="1" t="s">
        <v>310</v>
      </c>
      <c r="H9" s="1"/>
      <c r="I9" s="1"/>
      <c r="J9" s="5"/>
      <c r="K9" s="241"/>
      <c r="L9" s="245"/>
      <c r="M9" s="245"/>
      <c r="N9" s="246"/>
      <c r="P9" s="1"/>
      <c r="Q9" s="15"/>
      <c r="R9" s="15"/>
      <c r="S9" s="1"/>
    </row>
    <row r="10" spans="1:19" x14ac:dyDescent="0.35">
      <c r="A10" s="5"/>
      <c r="B10" s="1"/>
      <c r="C10" s="1"/>
      <c r="E10" s="15">
        <f>Q3</f>
        <v>200000</v>
      </c>
      <c r="G10" s="32">
        <f>E9/E10</f>
        <v>0.11</v>
      </c>
      <c r="H10" s="6" t="s">
        <v>63</v>
      </c>
      <c r="I10" s="1"/>
      <c r="J10" s="23">
        <v>3</v>
      </c>
      <c r="K10" s="241"/>
      <c r="L10" s="245"/>
      <c r="M10" s="245"/>
      <c r="N10" s="246"/>
      <c r="R10" s="15"/>
      <c r="S10" s="1"/>
    </row>
    <row r="11" spans="1:19" ht="4.5" customHeight="1" x14ac:dyDescent="0.35">
      <c r="A11" s="22"/>
      <c r="B11" s="9"/>
      <c r="C11" s="9"/>
      <c r="D11" s="9"/>
      <c r="E11" s="9"/>
      <c r="F11" s="9"/>
      <c r="G11" s="9"/>
      <c r="H11" s="9"/>
      <c r="I11" s="9"/>
      <c r="J11" s="22"/>
      <c r="K11" s="9"/>
      <c r="L11" s="9"/>
      <c r="M11" s="9"/>
      <c r="N11" s="19"/>
      <c r="P11" s="1"/>
      <c r="Q11" s="1"/>
      <c r="R11" s="1"/>
      <c r="S11" s="1"/>
    </row>
    <row r="12" spans="1:19" ht="6" customHeight="1" x14ac:dyDescent="0.35">
      <c r="A12" s="5"/>
      <c r="B12" s="1"/>
      <c r="C12" s="1"/>
      <c r="D12" s="1"/>
      <c r="E12" s="1"/>
      <c r="F12" s="1"/>
      <c r="G12" s="1"/>
      <c r="H12" s="1"/>
      <c r="I12" s="1"/>
      <c r="J12" s="5"/>
      <c r="K12" s="1"/>
      <c r="L12" s="1"/>
      <c r="M12" s="1"/>
      <c r="N12" s="4"/>
      <c r="P12" s="1"/>
      <c r="Q12" s="1"/>
      <c r="R12" s="1"/>
      <c r="S12" s="1"/>
    </row>
    <row r="13" spans="1:19" x14ac:dyDescent="0.35">
      <c r="A13" s="5" t="s">
        <v>480</v>
      </c>
      <c r="B13" s="1"/>
      <c r="C13" s="198" t="s">
        <v>169</v>
      </c>
      <c r="D13" s="15">
        <f>Q14</f>
        <v>240000</v>
      </c>
      <c r="E13" s="1"/>
      <c r="F13" s="1"/>
      <c r="H13" s="1"/>
      <c r="I13" s="1"/>
      <c r="J13" s="5"/>
      <c r="K13" s="189" t="s">
        <v>315</v>
      </c>
      <c r="L13" s="154"/>
      <c r="M13" s="154"/>
      <c r="N13" s="155"/>
      <c r="P13" s="1" t="s">
        <v>316</v>
      </c>
      <c r="Q13" s="1"/>
      <c r="R13" s="1"/>
      <c r="S13" s="1"/>
    </row>
    <row r="14" spans="1:19" x14ac:dyDescent="0.35">
      <c r="A14" s="5"/>
      <c r="B14" s="1"/>
      <c r="D14" s="26">
        <f>Q15</f>
        <v>0.28000000000000003</v>
      </c>
      <c r="E14" s="1"/>
      <c r="F14" s="6"/>
      <c r="G14" s="1"/>
      <c r="H14" s="1"/>
      <c r="I14" s="1"/>
      <c r="J14" s="5"/>
      <c r="K14" s="189" t="s">
        <v>317</v>
      </c>
      <c r="L14" s="154"/>
      <c r="M14" s="154"/>
      <c r="N14" s="155"/>
      <c r="P14" s="1" t="s">
        <v>78</v>
      </c>
      <c r="Q14" s="15">
        <v>240000</v>
      </c>
      <c r="R14" s="1"/>
      <c r="S14" s="1"/>
    </row>
    <row r="15" spans="1:19" x14ac:dyDescent="0.35">
      <c r="A15" s="5"/>
      <c r="B15" s="1"/>
      <c r="C15" s="198" t="s">
        <v>312</v>
      </c>
      <c r="D15" s="15">
        <f>D13*D14</f>
        <v>67200</v>
      </c>
      <c r="E15" s="6" t="s">
        <v>63</v>
      </c>
      <c r="F15" s="6"/>
      <c r="G15" s="1"/>
      <c r="H15" s="1"/>
      <c r="I15" s="1"/>
      <c r="J15" s="23">
        <v>1</v>
      </c>
      <c r="K15" s="153"/>
      <c r="L15" s="154"/>
      <c r="M15" s="154"/>
      <c r="N15" s="155"/>
      <c r="P15" s="1" t="s">
        <v>318</v>
      </c>
      <c r="Q15" s="33">
        <v>0.28000000000000003</v>
      </c>
      <c r="R15" s="3"/>
      <c r="S15" s="1"/>
    </row>
    <row r="16" spans="1:19" x14ac:dyDescent="0.35">
      <c r="A16" s="5"/>
      <c r="B16" s="1"/>
      <c r="C16" s="15"/>
      <c r="D16" s="6"/>
      <c r="F16" s="6"/>
      <c r="G16" s="1"/>
      <c r="H16" s="1"/>
      <c r="I16" s="1"/>
      <c r="J16" s="23"/>
      <c r="K16" s="197" t="s">
        <v>319</v>
      </c>
      <c r="L16" s="154"/>
      <c r="M16" s="154"/>
      <c r="N16" s="155"/>
      <c r="P16" s="1"/>
      <c r="Q16" s="33"/>
      <c r="R16" s="3"/>
      <c r="S16" s="1"/>
    </row>
    <row r="17" spans="1:19" x14ac:dyDescent="0.35">
      <c r="A17" s="5"/>
      <c r="B17" s="1"/>
      <c r="C17" s="15"/>
      <c r="D17" s="6"/>
      <c r="F17" s="6"/>
      <c r="G17" s="1"/>
      <c r="H17" s="1"/>
      <c r="I17" s="1"/>
      <c r="J17" s="23"/>
      <c r="K17" s="197" t="s">
        <v>320</v>
      </c>
      <c r="L17" s="154"/>
      <c r="M17" s="154"/>
      <c r="N17" s="155"/>
      <c r="P17" s="1"/>
      <c r="Q17" s="33"/>
      <c r="R17" s="3"/>
      <c r="S17" s="1"/>
    </row>
    <row r="18" spans="1:19" ht="3.75" customHeight="1" x14ac:dyDescent="0.35">
      <c r="A18" s="22"/>
      <c r="B18" s="9"/>
      <c r="C18" s="9"/>
      <c r="D18" s="9"/>
      <c r="E18" s="9"/>
      <c r="F18" s="9"/>
      <c r="G18" s="9"/>
      <c r="H18" s="9"/>
      <c r="I18" s="9"/>
      <c r="J18" s="22"/>
      <c r="K18" s="9"/>
      <c r="L18" s="9"/>
      <c r="M18" s="9"/>
      <c r="N18" s="19"/>
      <c r="P18" s="1"/>
      <c r="Q18" s="33"/>
      <c r="R18" s="1"/>
      <c r="S18" s="1"/>
    </row>
    <row r="19" spans="1:19" ht="4.5" customHeight="1" x14ac:dyDescent="0.35">
      <c r="A19" s="5"/>
      <c r="B19" s="1"/>
      <c r="C19" s="1"/>
      <c r="D19" s="1"/>
      <c r="E19" s="1"/>
      <c r="F19" s="1"/>
      <c r="G19" s="1"/>
      <c r="H19" s="1"/>
      <c r="I19" s="1"/>
      <c r="J19" s="5"/>
      <c r="K19" s="1"/>
      <c r="L19" s="1"/>
      <c r="M19" s="1"/>
      <c r="N19" s="4"/>
      <c r="P19" s="1"/>
      <c r="Q19" s="1"/>
      <c r="R19" s="1"/>
      <c r="S19" s="1"/>
    </row>
    <row r="20" spans="1:19" x14ac:dyDescent="0.35">
      <c r="A20" s="5" t="s">
        <v>481</v>
      </c>
      <c r="B20" s="1"/>
      <c r="C20" s="34" t="s">
        <v>169</v>
      </c>
      <c r="D20" s="34" t="s">
        <v>321</v>
      </c>
      <c r="E20" s="34" t="s">
        <v>312</v>
      </c>
      <c r="F20" s="34" t="s">
        <v>322</v>
      </c>
      <c r="G20" s="35" t="s">
        <v>292</v>
      </c>
      <c r="H20" s="27"/>
      <c r="I20" s="1"/>
      <c r="J20" s="5"/>
      <c r="K20" s="241" t="s">
        <v>323</v>
      </c>
      <c r="L20" s="245"/>
      <c r="M20" s="245"/>
      <c r="N20" s="246"/>
      <c r="P20" s="1" t="s">
        <v>324</v>
      </c>
      <c r="Q20" s="33">
        <v>0.17</v>
      </c>
      <c r="R20" s="1"/>
      <c r="S20" s="1"/>
    </row>
    <row r="21" spans="1:19" x14ac:dyDescent="0.35">
      <c r="A21" s="5"/>
      <c r="B21" s="1"/>
      <c r="C21" s="36">
        <f>Q14</f>
        <v>240000</v>
      </c>
      <c r="D21" s="34" t="s">
        <v>321</v>
      </c>
      <c r="E21" s="36">
        <f>D15</f>
        <v>67200</v>
      </c>
      <c r="F21" s="34" t="s">
        <v>322</v>
      </c>
      <c r="G21" s="36">
        <f>C21-E21</f>
        <v>172800</v>
      </c>
      <c r="H21" s="6" t="s">
        <v>63</v>
      </c>
      <c r="I21" s="1"/>
      <c r="J21" s="23">
        <v>1</v>
      </c>
      <c r="K21" s="241"/>
      <c r="L21" s="245"/>
      <c r="M21" s="245"/>
      <c r="N21" s="246"/>
      <c r="S21" s="1"/>
    </row>
    <row r="22" spans="1:19" ht="6" customHeight="1" x14ac:dyDescent="0.35">
      <c r="A22" s="22"/>
      <c r="B22" s="9"/>
      <c r="C22" s="9"/>
      <c r="D22" s="9"/>
      <c r="E22" s="9"/>
      <c r="F22" s="9"/>
      <c r="G22" s="9"/>
      <c r="H22" s="9"/>
      <c r="I22" s="9"/>
      <c r="J22" s="22"/>
      <c r="K22" s="9"/>
      <c r="L22" s="9"/>
      <c r="M22" s="9"/>
      <c r="N22" s="19"/>
      <c r="R22" s="1"/>
      <c r="S22" s="1"/>
    </row>
    <row r="23" spans="1:19" ht="4.5" customHeight="1" x14ac:dyDescent="0.35">
      <c r="A23" s="31"/>
      <c r="B23" s="37"/>
      <c r="C23" s="16"/>
      <c r="D23" s="16"/>
      <c r="E23" s="16"/>
      <c r="F23" s="16"/>
      <c r="G23" s="16"/>
      <c r="H23" s="16"/>
      <c r="I23" s="17"/>
      <c r="J23" s="31"/>
      <c r="K23" s="37"/>
      <c r="L23" s="16"/>
      <c r="M23" s="16"/>
      <c r="N23" s="17"/>
      <c r="P23" s="1"/>
      <c r="Q23" s="1"/>
      <c r="R23" s="1"/>
      <c r="S23" s="1"/>
    </row>
    <row r="24" spans="1:19" x14ac:dyDescent="0.35">
      <c r="A24" s="5" t="s">
        <v>482</v>
      </c>
      <c r="B24" s="38"/>
      <c r="C24" s="198" t="s">
        <v>169</v>
      </c>
      <c r="D24" s="15">
        <f>Q14</f>
        <v>240000</v>
      </c>
      <c r="I24" s="10"/>
      <c r="J24" s="13"/>
      <c r="K24" s="241"/>
      <c r="L24" s="245"/>
      <c r="M24" s="245"/>
      <c r="N24" s="246"/>
      <c r="P24" s="1" t="s">
        <v>325</v>
      </c>
      <c r="Q24" s="33">
        <v>0.3</v>
      </c>
      <c r="R24" s="1"/>
      <c r="S24" s="1"/>
    </row>
    <row r="25" spans="1:19" x14ac:dyDescent="0.35">
      <c r="A25" s="13"/>
      <c r="B25" s="38"/>
      <c r="D25" s="26">
        <f>Q20</f>
        <v>0.17</v>
      </c>
      <c r="I25" s="10"/>
      <c r="J25" s="13"/>
      <c r="K25" s="241"/>
      <c r="L25" s="245"/>
      <c r="M25" s="245"/>
      <c r="N25" s="246"/>
      <c r="P25" s="1" t="s">
        <v>326</v>
      </c>
      <c r="Q25" s="1">
        <v>54.75</v>
      </c>
      <c r="R25" s="1" t="s">
        <v>327</v>
      </c>
      <c r="S25" s="1"/>
    </row>
    <row r="26" spans="1:19" x14ac:dyDescent="0.35">
      <c r="A26" s="13"/>
      <c r="B26" s="38"/>
      <c r="C26" s="198" t="s">
        <v>314</v>
      </c>
      <c r="D26" s="15">
        <f>D24*D25</f>
        <v>40800</v>
      </c>
      <c r="E26" s="6" t="s">
        <v>63</v>
      </c>
      <c r="I26" s="10"/>
      <c r="J26" s="23">
        <v>1</v>
      </c>
      <c r="K26" s="241"/>
      <c r="L26" s="245"/>
      <c r="M26" s="245"/>
      <c r="N26" s="246"/>
      <c r="P26" s="1" t="s">
        <v>329</v>
      </c>
      <c r="Q26" s="33">
        <v>0.8</v>
      </c>
      <c r="R26" s="24"/>
      <c r="S26" s="1"/>
    </row>
    <row r="27" spans="1:19" ht="3.75" customHeight="1" x14ac:dyDescent="0.35">
      <c r="A27" s="14"/>
      <c r="B27" s="39"/>
      <c r="C27" s="11"/>
      <c r="D27" s="11"/>
      <c r="E27" s="11"/>
      <c r="F27" s="11"/>
      <c r="G27" s="11"/>
      <c r="H27" s="11"/>
      <c r="I27" s="12"/>
      <c r="J27" s="14"/>
      <c r="K27" s="39"/>
      <c r="L27" s="11"/>
      <c r="M27" s="11"/>
      <c r="N27" s="12"/>
    </row>
    <row r="28" spans="1:19" ht="4.5" customHeight="1" x14ac:dyDescent="0.35">
      <c r="A28" s="13"/>
      <c r="B28" s="38"/>
      <c r="I28" s="10"/>
      <c r="J28" s="13"/>
      <c r="K28" s="38"/>
      <c r="N28" s="10"/>
    </row>
    <row r="29" spans="1:19" ht="16.5" customHeight="1" x14ac:dyDescent="0.35">
      <c r="A29" s="5" t="s">
        <v>487</v>
      </c>
      <c r="B29" s="38"/>
      <c r="C29" s="34" t="s">
        <v>312</v>
      </c>
      <c r="D29" s="34" t="s">
        <v>321</v>
      </c>
      <c r="E29" s="34" t="s">
        <v>328</v>
      </c>
      <c r="F29" s="34" t="s">
        <v>322</v>
      </c>
      <c r="G29" s="35" t="s">
        <v>313</v>
      </c>
      <c r="H29" s="27"/>
      <c r="I29" s="10"/>
      <c r="J29" s="13"/>
      <c r="K29" s="241" t="s">
        <v>485</v>
      </c>
      <c r="L29" s="245"/>
      <c r="M29" s="245"/>
      <c r="N29" s="246"/>
    </row>
    <row r="30" spans="1:19" x14ac:dyDescent="0.35">
      <c r="A30" s="13"/>
      <c r="B30" s="38"/>
      <c r="C30" s="36">
        <f>D15</f>
        <v>67200</v>
      </c>
      <c r="D30" s="34" t="s">
        <v>321</v>
      </c>
      <c r="E30" s="36">
        <f>D26</f>
        <v>40800</v>
      </c>
      <c r="F30" s="34" t="s">
        <v>322</v>
      </c>
      <c r="G30" s="36">
        <f>C30-E30</f>
        <v>26400</v>
      </c>
      <c r="H30" s="6" t="s">
        <v>63</v>
      </c>
      <c r="I30" s="10"/>
      <c r="J30" s="23">
        <v>1</v>
      </c>
      <c r="K30" s="241"/>
      <c r="L30" s="245"/>
      <c r="M30" s="245"/>
      <c r="N30" s="246"/>
      <c r="P30" s="27"/>
    </row>
    <row r="31" spans="1:19" ht="6" customHeight="1" x14ac:dyDescent="0.35">
      <c r="A31" s="14"/>
      <c r="B31" s="39"/>
      <c r="C31" s="11"/>
      <c r="D31" s="11"/>
      <c r="E31" s="11"/>
      <c r="F31" s="11"/>
      <c r="G31" s="11"/>
      <c r="H31" s="11"/>
      <c r="I31" s="12"/>
      <c r="J31" s="14"/>
      <c r="K31" s="39"/>
      <c r="L31" s="11"/>
      <c r="M31" s="11"/>
      <c r="N31" s="12"/>
    </row>
    <row r="32" spans="1:19" ht="4.5" customHeight="1" x14ac:dyDescent="0.35">
      <c r="A32" s="31"/>
      <c r="B32" s="37"/>
      <c r="C32" s="16"/>
      <c r="D32" s="16"/>
      <c r="E32" s="16"/>
      <c r="F32" s="16"/>
      <c r="G32" s="16"/>
      <c r="H32" s="16"/>
      <c r="I32" s="17"/>
      <c r="J32" s="31"/>
      <c r="K32" s="37"/>
      <c r="L32" s="16"/>
      <c r="M32" s="16"/>
      <c r="N32" s="17"/>
    </row>
    <row r="33" spans="1:14" x14ac:dyDescent="0.35">
      <c r="A33" s="5" t="s">
        <v>488</v>
      </c>
      <c r="B33" s="38"/>
      <c r="C33" s="198" t="s">
        <v>314</v>
      </c>
      <c r="D33" s="40" t="s">
        <v>330</v>
      </c>
      <c r="E33" s="41">
        <f>Q24</f>
        <v>0.3</v>
      </c>
      <c r="F33" s="34" t="s">
        <v>322</v>
      </c>
      <c r="G33" s="35" t="s">
        <v>483</v>
      </c>
      <c r="I33" s="10"/>
      <c r="J33" s="13"/>
      <c r="K33" s="241" t="s">
        <v>484</v>
      </c>
      <c r="L33" s="245"/>
      <c r="M33" s="245"/>
      <c r="N33" s="246"/>
    </row>
    <row r="34" spans="1:14" x14ac:dyDescent="0.35">
      <c r="A34" s="13"/>
      <c r="B34" s="38"/>
      <c r="C34" s="42">
        <f>D26</f>
        <v>40800</v>
      </c>
      <c r="D34" s="40" t="s">
        <v>330</v>
      </c>
      <c r="E34" s="41">
        <f>E33</f>
        <v>0.3</v>
      </c>
      <c r="F34" s="34" t="s">
        <v>322</v>
      </c>
      <c r="G34" s="36">
        <f>C34/E34</f>
        <v>136000</v>
      </c>
      <c r="H34" s="6" t="s">
        <v>194</v>
      </c>
      <c r="I34" s="10"/>
      <c r="J34" s="13"/>
      <c r="K34" s="241"/>
      <c r="L34" s="245"/>
      <c r="M34" s="245"/>
      <c r="N34" s="246"/>
    </row>
    <row r="35" spans="1:14" ht="6" customHeight="1" x14ac:dyDescent="0.35">
      <c r="A35" s="13"/>
      <c r="B35" s="38"/>
      <c r="C35" s="43"/>
      <c r="I35" s="10"/>
      <c r="J35" s="13"/>
      <c r="K35" s="241"/>
      <c r="L35" s="245"/>
      <c r="M35" s="245"/>
      <c r="N35" s="246"/>
    </row>
    <row r="36" spans="1:14" ht="5.25" customHeight="1" x14ac:dyDescent="0.35">
      <c r="A36" s="13"/>
      <c r="B36" s="38"/>
      <c r="C36" s="43"/>
      <c r="E36" s="43"/>
      <c r="I36" s="10"/>
      <c r="J36" s="13"/>
      <c r="K36" s="241"/>
      <c r="L36" s="245"/>
      <c r="M36" s="245"/>
      <c r="N36" s="246"/>
    </row>
    <row r="37" spans="1:14" x14ac:dyDescent="0.35">
      <c r="A37" s="13"/>
      <c r="B37" s="38"/>
      <c r="C37" s="44" t="s">
        <v>29</v>
      </c>
      <c r="E37" s="43"/>
      <c r="I37" s="10"/>
      <c r="J37" s="13"/>
      <c r="K37" s="241"/>
      <c r="L37" s="245"/>
      <c r="M37" s="245"/>
      <c r="N37" s="246"/>
    </row>
    <row r="38" spans="1:14" ht="6.65" customHeight="1" x14ac:dyDescent="0.35">
      <c r="A38" s="13"/>
      <c r="B38" s="38"/>
      <c r="C38" s="34"/>
      <c r="D38" s="34"/>
      <c r="E38" s="34"/>
      <c r="F38" s="34"/>
      <c r="G38" s="34"/>
      <c r="H38" s="34"/>
      <c r="I38" s="34"/>
      <c r="J38" s="13"/>
      <c r="K38" s="241"/>
      <c r="L38" s="245"/>
      <c r="M38" s="245"/>
      <c r="N38" s="246"/>
    </row>
    <row r="39" spans="1:14" x14ac:dyDescent="0.35">
      <c r="A39" s="13"/>
      <c r="B39" s="38"/>
      <c r="C39" s="42">
        <f>C34</f>
        <v>40800</v>
      </c>
      <c r="D39" s="40" t="s">
        <v>331</v>
      </c>
      <c r="E39" s="45">
        <v>100</v>
      </c>
      <c r="F39" s="34" t="s">
        <v>322</v>
      </c>
      <c r="G39" s="42">
        <f>C39*E39/E40</f>
        <v>136000</v>
      </c>
      <c r="H39" s="6" t="s">
        <v>194</v>
      </c>
      <c r="I39" s="34"/>
      <c r="J39" s="13"/>
      <c r="K39" s="241"/>
      <c r="L39" s="245"/>
      <c r="M39" s="245"/>
      <c r="N39" s="246"/>
    </row>
    <row r="40" spans="1:14" x14ac:dyDescent="0.35">
      <c r="A40" s="13"/>
      <c r="B40" s="38"/>
      <c r="C40" s="43"/>
      <c r="D40" s="34"/>
      <c r="E40" s="34">
        <v>30</v>
      </c>
      <c r="G40" s="34"/>
      <c r="H40" s="34"/>
      <c r="I40" s="34"/>
      <c r="J40" s="23">
        <v>2</v>
      </c>
      <c r="K40" s="241"/>
      <c r="L40" s="245"/>
      <c r="M40" s="245"/>
      <c r="N40" s="246"/>
    </row>
    <row r="41" spans="1:14" ht="3" customHeight="1" x14ac:dyDescent="0.35">
      <c r="A41" s="14"/>
      <c r="B41" s="39"/>
      <c r="C41" s="11"/>
      <c r="D41" s="11"/>
      <c r="E41" s="11"/>
      <c r="F41" s="11"/>
      <c r="G41" s="11"/>
      <c r="H41" s="11"/>
      <c r="I41" s="12"/>
      <c r="J41" s="14"/>
      <c r="K41" s="39"/>
      <c r="L41" s="11"/>
      <c r="M41" s="11"/>
      <c r="N41" s="12"/>
    </row>
    <row r="42" spans="1:14" ht="4.5" customHeight="1" x14ac:dyDescent="0.35">
      <c r="A42" s="31"/>
      <c r="B42" s="16"/>
      <c r="C42" s="16"/>
      <c r="D42" s="16"/>
      <c r="E42" s="16"/>
      <c r="F42" s="16"/>
      <c r="G42" s="16"/>
      <c r="H42" s="16"/>
      <c r="I42" s="17"/>
      <c r="J42" s="31"/>
      <c r="K42" s="16"/>
      <c r="L42" s="16"/>
      <c r="M42" s="16"/>
      <c r="N42" s="17"/>
    </row>
    <row r="43" spans="1:14" x14ac:dyDescent="0.35">
      <c r="A43" s="5" t="s">
        <v>489</v>
      </c>
      <c r="B43" s="1"/>
      <c r="C43" s="1" t="s">
        <v>329</v>
      </c>
      <c r="I43" s="10"/>
      <c r="J43" s="13"/>
      <c r="K43" s="241" t="s">
        <v>486</v>
      </c>
      <c r="L43" s="242"/>
      <c r="M43" s="242"/>
      <c r="N43" s="243"/>
    </row>
    <row r="44" spans="1:14" x14ac:dyDescent="0.35">
      <c r="A44" s="13"/>
      <c r="B44" s="1"/>
      <c r="C44" s="42">
        <f>Q14</f>
        <v>240000</v>
      </c>
      <c r="D44" s="40" t="s">
        <v>331</v>
      </c>
      <c r="E44" s="41">
        <f>Q26</f>
        <v>0.8</v>
      </c>
      <c r="F44" s="34" t="s">
        <v>322</v>
      </c>
      <c r="G44" s="42">
        <f>C44*E44</f>
        <v>192000</v>
      </c>
      <c r="H44" s="43" t="s">
        <v>63</v>
      </c>
      <c r="I44" s="10"/>
      <c r="J44" s="13"/>
      <c r="K44" s="244"/>
      <c r="L44" s="242"/>
      <c r="M44" s="242"/>
      <c r="N44" s="243"/>
    </row>
    <row r="45" spans="1:14" x14ac:dyDescent="0.35">
      <c r="A45" s="13"/>
      <c r="B45" s="1"/>
      <c r="C45" s="1"/>
      <c r="G45" s="42"/>
      <c r="I45" s="10"/>
      <c r="J45" s="13"/>
      <c r="K45" s="244"/>
      <c r="L45" s="242"/>
      <c r="M45" s="242"/>
      <c r="N45" s="243"/>
    </row>
    <row r="46" spans="1:14" x14ac:dyDescent="0.35">
      <c r="A46" s="13"/>
      <c r="B46" s="1"/>
      <c r="C46" s="9">
        <f>Q25</f>
        <v>54.75</v>
      </c>
      <c r="D46" s="40" t="s">
        <v>331</v>
      </c>
      <c r="E46" s="42">
        <f>G44</f>
        <v>192000</v>
      </c>
      <c r="F46" s="34" t="s">
        <v>322</v>
      </c>
      <c r="G46" s="42">
        <f>C46/C47*E46</f>
        <v>28800</v>
      </c>
      <c r="H46" s="43" t="s">
        <v>194</v>
      </c>
      <c r="I46" s="10"/>
      <c r="J46" s="13"/>
      <c r="K46" s="244"/>
      <c r="L46" s="242"/>
      <c r="M46" s="242"/>
      <c r="N46" s="243"/>
    </row>
    <row r="47" spans="1:14" x14ac:dyDescent="0.35">
      <c r="A47" s="13"/>
      <c r="C47" s="1">
        <v>365</v>
      </c>
      <c r="I47" s="10"/>
      <c r="J47" s="23">
        <v>3</v>
      </c>
      <c r="K47" s="244"/>
      <c r="L47" s="242"/>
      <c r="M47" s="242"/>
      <c r="N47" s="243"/>
    </row>
    <row r="48" spans="1:14" ht="3" customHeight="1" x14ac:dyDescent="0.35">
      <c r="A48" s="13"/>
      <c r="C48" s="43"/>
      <c r="I48" s="10"/>
      <c r="J48" s="23"/>
      <c r="K48" s="244"/>
      <c r="L48" s="242"/>
      <c r="M48" s="242"/>
      <c r="N48" s="243"/>
    </row>
    <row r="49" spans="1:14" ht="4.5" customHeight="1" x14ac:dyDescent="0.35">
      <c r="A49" s="14"/>
      <c r="B49" s="11"/>
      <c r="C49" s="11"/>
      <c r="D49" s="11"/>
      <c r="E49" s="11"/>
      <c r="F49" s="11"/>
      <c r="G49" s="11"/>
      <c r="H49" s="11"/>
      <c r="I49" s="12"/>
      <c r="J49" s="14"/>
      <c r="K49" s="11"/>
      <c r="L49" s="11"/>
      <c r="M49" s="11"/>
      <c r="N49" s="12"/>
    </row>
    <row r="50" spans="1:14" ht="6" customHeight="1" x14ac:dyDescent="0.35">
      <c r="A50" s="31"/>
      <c r="B50" s="16"/>
      <c r="C50" s="16"/>
      <c r="D50" s="16"/>
      <c r="E50" s="16"/>
      <c r="F50" s="16"/>
      <c r="G50" s="16"/>
      <c r="H50" s="16"/>
      <c r="I50" s="17"/>
      <c r="J50" s="31"/>
      <c r="K50" s="16"/>
      <c r="L50" s="16"/>
      <c r="M50" s="16"/>
      <c r="N50" s="17"/>
    </row>
    <row r="51" spans="1:14" x14ac:dyDescent="0.35">
      <c r="A51" s="5" t="s">
        <v>490</v>
      </c>
      <c r="C51" s="46" t="s">
        <v>318</v>
      </c>
      <c r="I51" s="10"/>
      <c r="J51" s="13"/>
      <c r="K51" s="241" t="s">
        <v>491</v>
      </c>
      <c r="L51" s="245"/>
      <c r="M51" s="245"/>
      <c r="N51" s="246"/>
    </row>
    <row r="52" spans="1:14" x14ac:dyDescent="0.35">
      <c r="A52" s="5"/>
      <c r="C52" s="47" t="s">
        <v>332</v>
      </c>
      <c r="I52" s="10"/>
      <c r="J52" s="13"/>
      <c r="K52" s="241"/>
      <c r="L52" s="245"/>
      <c r="M52" s="245"/>
      <c r="N52" s="246"/>
    </row>
    <row r="53" spans="1:14" x14ac:dyDescent="0.35">
      <c r="A53" s="5"/>
      <c r="C53" s="47" t="s">
        <v>333</v>
      </c>
      <c r="I53" s="10"/>
      <c r="J53" s="13"/>
      <c r="K53" s="241"/>
      <c r="L53" s="245"/>
      <c r="M53" s="245"/>
      <c r="N53" s="246"/>
    </row>
    <row r="54" spans="1:14" x14ac:dyDescent="0.35">
      <c r="A54" s="5"/>
      <c r="C54" s="47" t="s">
        <v>334</v>
      </c>
      <c r="I54" s="10"/>
      <c r="J54" s="23">
        <v>1</v>
      </c>
      <c r="K54" s="241"/>
      <c r="L54" s="245"/>
      <c r="M54" s="245"/>
      <c r="N54" s="246"/>
    </row>
    <row r="55" spans="1:14" ht="6" customHeight="1" x14ac:dyDescent="0.35">
      <c r="A55" s="22"/>
      <c r="B55" s="11"/>
      <c r="C55" s="11"/>
      <c r="D55" s="11"/>
      <c r="E55" s="11"/>
      <c r="F55" s="11"/>
      <c r="G55" s="11"/>
      <c r="H55" s="11"/>
      <c r="I55" s="12"/>
      <c r="J55" s="14"/>
      <c r="K55" s="9"/>
      <c r="L55" s="9"/>
      <c r="M55" s="9"/>
      <c r="N55" s="19"/>
    </row>
    <row r="56" spans="1:14" ht="6" customHeight="1" x14ac:dyDescent="0.35">
      <c r="A56" s="5"/>
      <c r="C56" s="46"/>
      <c r="I56" s="10"/>
      <c r="J56" s="13"/>
      <c r="K56" s="1"/>
      <c r="L56" s="1"/>
      <c r="M56" s="1"/>
      <c r="N56" s="4"/>
    </row>
    <row r="57" spans="1:14" ht="16.5" customHeight="1" x14ac:dyDescent="0.35">
      <c r="A57" s="5" t="s">
        <v>513</v>
      </c>
      <c r="C57" s="46" t="s">
        <v>335</v>
      </c>
      <c r="I57" s="10"/>
      <c r="J57" s="13"/>
      <c r="K57" s="189" t="s">
        <v>336</v>
      </c>
      <c r="L57" s="154"/>
      <c r="M57" s="154"/>
      <c r="N57" s="155"/>
    </row>
    <row r="58" spans="1:14" x14ac:dyDescent="0.35">
      <c r="A58" s="5"/>
      <c r="C58" s="47" t="s">
        <v>337</v>
      </c>
      <c r="I58" s="10"/>
      <c r="J58" s="13"/>
      <c r="K58" s="189"/>
      <c r="L58" s="154"/>
      <c r="M58" s="154"/>
      <c r="N58" s="155"/>
    </row>
    <row r="59" spans="1:14" x14ac:dyDescent="0.35">
      <c r="A59" s="5"/>
      <c r="C59" s="47" t="s">
        <v>338</v>
      </c>
      <c r="I59" s="10"/>
      <c r="J59" s="13"/>
      <c r="K59" s="189" t="s">
        <v>339</v>
      </c>
      <c r="L59" s="154"/>
      <c r="M59" s="154"/>
      <c r="N59" s="155"/>
    </row>
    <row r="60" spans="1:14" x14ac:dyDescent="0.35">
      <c r="A60" s="5"/>
      <c r="C60" s="47" t="s">
        <v>340</v>
      </c>
      <c r="I60" s="10"/>
      <c r="J60" s="23">
        <v>1</v>
      </c>
      <c r="K60" s="189" t="s">
        <v>341</v>
      </c>
      <c r="L60" s="154"/>
      <c r="M60" s="154"/>
      <c r="N60" s="155"/>
    </row>
    <row r="61" spans="1:14" x14ac:dyDescent="0.35">
      <c r="A61" s="5"/>
      <c r="C61" s="47"/>
      <c r="I61" s="10"/>
      <c r="J61" s="13"/>
      <c r="K61" s="189" t="s">
        <v>342</v>
      </c>
      <c r="L61" s="154"/>
      <c r="M61" s="154"/>
      <c r="N61" s="155"/>
    </row>
    <row r="62" spans="1:14" x14ac:dyDescent="0.35">
      <c r="A62" s="5"/>
      <c r="C62" s="47"/>
      <c r="I62" s="10"/>
      <c r="J62" s="13"/>
      <c r="K62" s="189" t="s">
        <v>343</v>
      </c>
      <c r="L62" s="154"/>
      <c r="M62" s="154"/>
      <c r="N62" s="155"/>
    </row>
    <row r="63" spans="1:14" x14ac:dyDescent="0.35">
      <c r="A63" s="5"/>
      <c r="C63" s="47"/>
      <c r="I63" s="10"/>
      <c r="J63" s="13"/>
      <c r="K63" s="189"/>
      <c r="L63" s="154"/>
      <c r="M63" s="154"/>
      <c r="N63" s="155"/>
    </row>
    <row r="64" spans="1:14" x14ac:dyDescent="0.35">
      <c r="A64" s="5"/>
      <c r="C64" s="47"/>
      <c r="I64" s="10"/>
      <c r="J64" s="13"/>
      <c r="K64" s="189" t="s">
        <v>344</v>
      </c>
      <c r="L64" s="154"/>
      <c r="M64" s="154"/>
      <c r="N64" s="155"/>
    </row>
    <row r="65" spans="1:14" x14ac:dyDescent="0.35">
      <c r="A65" s="5"/>
      <c r="I65" s="10"/>
      <c r="J65" s="13"/>
      <c r="K65" s="189" t="s">
        <v>345</v>
      </c>
      <c r="L65" s="154"/>
      <c r="M65" s="154"/>
      <c r="N65" s="155"/>
    </row>
    <row r="66" spans="1:14" x14ac:dyDescent="0.35">
      <c r="A66" s="5"/>
      <c r="I66" s="10"/>
      <c r="K66" s="189"/>
      <c r="L66" s="154"/>
      <c r="M66" s="154"/>
      <c r="N66" s="155"/>
    </row>
    <row r="67" spans="1:14" ht="6" customHeight="1" x14ac:dyDescent="0.35">
      <c r="A67" s="22"/>
      <c r="B67" s="11"/>
      <c r="C67" s="11"/>
      <c r="D67" s="11"/>
      <c r="E67" s="11"/>
      <c r="F67" s="11"/>
      <c r="G67" s="11"/>
      <c r="H67" s="11"/>
      <c r="I67" s="12"/>
      <c r="J67" s="14"/>
      <c r="K67" s="9"/>
      <c r="L67" s="9"/>
      <c r="M67" s="9"/>
      <c r="N67" s="19"/>
    </row>
    <row r="68" spans="1:14" ht="6" customHeight="1" x14ac:dyDescent="0.35">
      <c r="A68" s="5"/>
      <c r="C68" s="46"/>
      <c r="I68" s="10"/>
      <c r="J68" s="13"/>
      <c r="K68" s="1"/>
      <c r="L68" s="1"/>
      <c r="M68" s="1"/>
      <c r="N68" s="4"/>
    </row>
    <row r="69" spans="1:14" ht="16.5" customHeight="1" x14ac:dyDescent="0.35">
      <c r="A69" s="5" t="s">
        <v>514</v>
      </c>
      <c r="C69" s="46" t="s">
        <v>325</v>
      </c>
      <c r="I69" s="10"/>
      <c r="J69" s="13"/>
      <c r="K69" s="241" t="s">
        <v>492</v>
      </c>
      <c r="L69" s="245"/>
      <c r="M69" s="245"/>
      <c r="N69" s="246"/>
    </row>
    <row r="70" spans="1:14" x14ac:dyDescent="0.35">
      <c r="A70" s="5"/>
      <c r="C70" s="47" t="s">
        <v>346</v>
      </c>
      <c r="I70" s="10"/>
      <c r="J70" s="13"/>
      <c r="K70" s="241"/>
      <c r="L70" s="245"/>
      <c r="M70" s="245"/>
      <c r="N70" s="246"/>
    </row>
    <row r="71" spans="1:14" x14ac:dyDescent="0.35">
      <c r="A71" s="13"/>
      <c r="C71" s="47" t="s">
        <v>347</v>
      </c>
      <c r="I71" s="10"/>
      <c r="J71" s="13"/>
      <c r="K71" s="241"/>
      <c r="L71" s="245"/>
      <c r="M71" s="245"/>
      <c r="N71" s="246"/>
    </row>
    <row r="72" spans="1:14" x14ac:dyDescent="0.35">
      <c r="A72" s="13"/>
      <c r="C72" s="47" t="s">
        <v>348</v>
      </c>
      <c r="I72" s="10"/>
      <c r="J72" s="13"/>
      <c r="K72" s="241"/>
      <c r="L72" s="245"/>
      <c r="M72" s="245"/>
      <c r="N72" s="246"/>
    </row>
    <row r="73" spans="1:14" x14ac:dyDescent="0.35">
      <c r="A73" s="13"/>
      <c r="C73" s="47" t="s">
        <v>333</v>
      </c>
      <c r="I73" s="10"/>
      <c r="J73" s="13"/>
      <c r="K73" s="241"/>
      <c r="L73" s="245"/>
      <c r="M73" s="245"/>
      <c r="N73" s="246"/>
    </row>
    <row r="74" spans="1:14" x14ac:dyDescent="0.35">
      <c r="A74" s="13"/>
      <c r="C74" s="47" t="s">
        <v>349</v>
      </c>
      <c r="I74" s="10"/>
      <c r="J74" s="23">
        <v>1</v>
      </c>
      <c r="K74" s="241"/>
      <c r="L74" s="245"/>
      <c r="M74" s="245"/>
      <c r="N74" s="246"/>
    </row>
    <row r="75" spans="1:14" ht="6" customHeight="1" x14ac:dyDescent="0.35">
      <c r="A75" s="14"/>
      <c r="B75" s="11"/>
      <c r="C75" s="11"/>
      <c r="D75" s="11"/>
      <c r="E75" s="11"/>
      <c r="F75" s="11"/>
      <c r="G75" s="11"/>
      <c r="H75" s="11"/>
      <c r="I75" s="12"/>
      <c r="J75" s="14"/>
      <c r="K75" s="11"/>
      <c r="L75" s="11"/>
      <c r="M75" s="11"/>
      <c r="N75" s="12"/>
    </row>
  </sheetData>
  <mergeCells count="9">
    <mergeCell ref="B1:I1"/>
    <mergeCell ref="K43:N48"/>
    <mergeCell ref="K51:N54"/>
    <mergeCell ref="K69:N74"/>
    <mergeCell ref="K3:N10"/>
    <mergeCell ref="K20:N21"/>
    <mergeCell ref="K24:N26"/>
    <mergeCell ref="K29:N30"/>
    <mergeCell ref="K33:N40"/>
  </mergeCells>
  <pageMargins left="0.25" right="0.25" top="0.75" bottom="0.75" header="0.3" footer="0.3"/>
  <pageSetup paperSize="9" fitToHeight="0" orientation="landscape" horizontalDpi="1200" verticalDpi="1200" r:id="rId1"/>
  <rowBreaks count="1" manualBreakCount="1">
    <brk id="4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948B-A2A9-4D9D-A974-B4730ABE4619}">
  <sheetPr>
    <pageSetUpPr fitToPage="1"/>
  </sheetPr>
  <dimension ref="A1:Q33"/>
  <sheetViews>
    <sheetView workbookViewId="0"/>
  </sheetViews>
  <sheetFormatPr defaultRowHeight="14.5" x14ac:dyDescent="0.35"/>
  <cols>
    <col min="1" max="1" width="10.1796875" bestFit="1" customWidth="1"/>
    <col min="2" max="2" width="2.1796875" customWidth="1"/>
    <col min="3" max="3" width="40.54296875" customWidth="1"/>
    <col min="4" max="4" width="9.81640625" bestFit="1" customWidth="1"/>
    <col min="5" max="5" width="4.453125" customWidth="1"/>
    <col min="6" max="6" width="9.81640625" bestFit="1" customWidth="1"/>
    <col min="7" max="7" width="5.26953125" customWidth="1"/>
    <col min="8" max="8" width="10.36328125" customWidth="1"/>
    <col min="12" max="12" width="7.81640625" customWidth="1"/>
    <col min="14" max="14" width="28.54296875" bestFit="1" customWidth="1"/>
    <col min="15" max="15" width="9.81640625" bestFit="1" customWidth="1"/>
  </cols>
  <sheetData>
    <row r="1" spans="1:17" s="49" customFormat="1" x14ac:dyDescent="0.35">
      <c r="A1" s="147" t="s">
        <v>51</v>
      </c>
      <c r="B1" s="238" t="s">
        <v>94</v>
      </c>
      <c r="C1" s="239"/>
      <c r="D1" s="239"/>
      <c r="E1" s="239"/>
      <c r="F1" s="239"/>
      <c r="G1" s="240"/>
      <c r="H1" s="151" t="s">
        <v>95</v>
      </c>
      <c r="I1" s="238" t="s">
        <v>96</v>
      </c>
      <c r="J1" s="239"/>
      <c r="K1" s="239"/>
      <c r="L1" s="240"/>
      <c r="N1" s="29"/>
      <c r="O1" s="29"/>
      <c r="P1" s="29"/>
      <c r="Q1" s="29"/>
    </row>
    <row r="2" spans="1:17" ht="6" customHeight="1" x14ac:dyDescent="0.35">
      <c r="A2" s="31"/>
      <c r="B2" s="1"/>
      <c r="C2" s="1"/>
      <c r="D2" s="1"/>
      <c r="E2" s="1"/>
      <c r="F2" s="1"/>
      <c r="G2" s="1"/>
      <c r="H2" s="5"/>
      <c r="I2" s="1"/>
      <c r="J2" s="1"/>
      <c r="K2" s="1"/>
      <c r="L2" s="18"/>
      <c r="N2" s="1"/>
      <c r="O2" s="1"/>
      <c r="P2" s="1"/>
      <c r="Q2" s="1"/>
    </row>
    <row r="3" spans="1:17" ht="14.5" customHeight="1" x14ac:dyDescent="0.35">
      <c r="A3" s="5" t="s">
        <v>350</v>
      </c>
      <c r="B3" s="1"/>
      <c r="C3" s="1"/>
      <c r="D3" s="29" t="s">
        <v>55</v>
      </c>
      <c r="E3" s="49"/>
      <c r="F3" s="29" t="s">
        <v>56</v>
      </c>
      <c r="G3" s="1"/>
      <c r="H3" s="5"/>
      <c r="I3" s="153" t="s">
        <v>351</v>
      </c>
      <c r="J3" s="154"/>
      <c r="K3" s="154"/>
      <c r="L3" s="155"/>
      <c r="N3" s="1"/>
      <c r="P3" s="24"/>
      <c r="Q3" s="1"/>
    </row>
    <row r="4" spans="1:17" x14ac:dyDescent="0.35">
      <c r="A4" s="5"/>
      <c r="B4" s="1"/>
      <c r="C4" s="28" t="s">
        <v>58</v>
      </c>
      <c r="D4" s="50">
        <v>123000</v>
      </c>
      <c r="E4" s="51"/>
      <c r="F4" s="50"/>
      <c r="G4" s="1"/>
      <c r="H4" s="23">
        <v>10</v>
      </c>
      <c r="I4" s="153"/>
      <c r="J4" s="154"/>
      <c r="K4" s="154"/>
      <c r="L4" s="155"/>
      <c r="N4" s="1"/>
      <c r="P4" s="24"/>
      <c r="Q4" s="1"/>
    </row>
    <row r="5" spans="1:17" x14ac:dyDescent="0.35">
      <c r="A5" s="5"/>
      <c r="B5" s="1"/>
      <c r="C5" s="28" t="s">
        <v>352</v>
      </c>
      <c r="D5" s="50">
        <v>300000</v>
      </c>
      <c r="E5" s="51"/>
      <c r="F5" s="50"/>
      <c r="G5" s="1"/>
      <c r="H5" s="5"/>
      <c r="I5" s="153"/>
      <c r="J5" s="154"/>
      <c r="K5" s="154"/>
      <c r="L5" s="155"/>
      <c r="N5" s="1"/>
      <c r="P5" s="24"/>
      <c r="Q5" s="1"/>
    </row>
    <row r="6" spans="1:17" x14ac:dyDescent="0.35">
      <c r="A6" s="5"/>
      <c r="B6" s="1"/>
      <c r="C6" s="28" t="s">
        <v>78</v>
      </c>
      <c r="D6" s="50"/>
      <c r="E6" s="51"/>
      <c r="F6" s="50">
        <v>185100</v>
      </c>
      <c r="G6" s="1"/>
      <c r="H6" s="5"/>
      <c r="I6" s="153"/>
      <c r="J6" s="154"/>
      <c r="K6" s="154"/>
      <c r="L6" s="155"/>
      <c r="N6" s="1"/>
      <c r="P6" s="24"/>
      <c r="Q6" s="1"/>
    </row>
    <row r="7" spans="1:17" x14ac:dyDescent="0.35">
      <c r="A7" s="5"/>
      <c r="B7" s="1"/>
      <c r="C7" s="28" t="s">
        <v>86</v>
      </c>
      <c r="D7" s="50">
        <v>98300</v>
      </c>
      <c r="E7" s="51"/>
      <c r="F7" s="50"/>
      <c r="G7" s="1"/>
      <c r="H7" s="5"/>
      <c r="I7" s="153"/>
      <c r="J7" s="154"/>
      <c r="K7" s="154"/>
      <c r="L7" s="155"/>
      <c r="N7" s="1"/>
      <c r="P7" s="24"/>
      <c r="Q7" s="1"/>
    </row>
    <row r="8" spans="1:17" x14ac:dyDescent="0.35">
      <c r="A8" s="5"/>
      <c r="B8" s="1"/>
      <c r="C8" s="28" t="s">
        <v>38</v>
      </c>
      <c r="D8" s="50">
        <v>11100</v>
      </c>
      <c r="E8" s="51"/>
      <c r="F8" s="50"/>
      <c r="G8" s="1"/>
      <c r="H8" s="5"/>
      <c r="I8" s="153"/>
      <c r="J8" s="154"/>
      <c r="K8" s="154"/>
      <c r="L8" s="155"/>
      <c r="N8" s="1"/>
      <c r="P8" s="24"/>
      <c r="Q8" s="1"/>
    </row>
    <row r="9" spans="1:17" x14ac:dyDescent="0.35">
      <c r="A9" s="5"/>
      <c r="B9" s="1"/>
      <c r="C9" s="28" t="s">
        <v>295</v>
      </c>
      <c r="D9" s="50">
        <v>7900</v>
      </c>
      <c r="E9" s="51"/>
      <c r="F9" s="50"/>
      <c r="G9" s="1"/>
      <c r="H9" s="5"/>
      <c r="I9" s="153"/>
      <c r="J9" s="154"/>
      <c r="K9" s="154"/>
      <c r="L9" s="155"/>
      <c r="N9" s="1"/>
      <c r="P9" s="24"/>
      <c r="Q9" s="1"/>
    </row>
    <row r="10" spans="1:17" x14ac:dyDescent="0.35">
      <c r="A10" s="5"/>
      <c r="B10" s="1"/>
      <c r="C10" s="28" t="s">
        <v>353</v>
      </c>
      <c r="D10" s="50">
        <v>23200</v>
      </c>
      <c r="E10" s="51"/>
      <c r="F10" s="50"/>
      <c r="G10" s="1"/>
      <c r="H10" s="5"/>
      <c r="I10" s="189" t="s">
        <v>432</v>
      </c>
      <c r="J10" s="154"/>
      <c r="K10" s="154"/>
      <c r="L10" s="155"/>
      <c r="N10" s="1"/>
      <c r="P10" s="24"/>
      <c r="Q10" s="1"/>
    </row>
    <row r="11" spans="1:17" x14ac:dyDescent="0.35">
      <c r="A11" s="5"/>
      <c r="B11" s="1"/>
      <c r="C11" s="28" t="s">
        <v>354</v>
      </c>
      <c r="D11" s="50">
        <v>16500</v>
      </c>
      <c r="E11" s="51"/>
      <c r="F11" s="50"/>
      <c r="G11" s="1"/>
      <c r="H11" s="5"/>
      <c r="I11" s="189" t="s">
        <v>433</v>
      </c>
      <c r="J11" s="154"/>
      <c r="K11" s="154"/>
      <c r="L11" s="155"/>
      <c r="N11" s="1"/>
      <c r="P11" s="24"/>
      <c r="Q11" s="1"/>
    </row>
    <row r="12" spans="1:17" x14ac:dyDescent="0.35">
      <c r="A12" s="5"/>
      <c r="B12" s="1"/>
      <c r="C12" s="28" t="s">
        <v>73</v>
      </c>
      <c r="D12" s="50"/>
      <c r="E12" s="51"/>
      <c r="F12" s="50">
        <v>6600</v>
      </c>
      <c r="G12" s="1"/>
      <c r="H12" s="5"/>
      <c r="I12" s="189" t="s">
        <v>495</v>
      </c>
      <c r="J12" s="154"/>
      <c r="K12" s="154"/>
      <c r="L12" s="155"/>
      <c r="N12" s="1"/>
      <c r="P12" s="24"/>
      <c r="Q12" s="1"/>
    </row>
    <row r="13" spans="1:17" x14ac:dyDescent="0.35">
      <c r="A13" s="5"/>
      <c r="B13" s="1"/>
      <c r="C13" s="1" t="s">
        <v>355</v>
      </c>
      <c r="D13" s="15">
        <v>9800</v>
      </c>
      <c r="E13" s="52" t="s">
        <v>63</v>
      </c>
      <c r="F13" s="1"/>
      <c r="G13" s="1"/>
      <c r="H13" s="5"/>
      <c r="I13" s="153"/>
      <c r="J13" s="154"/>
      <c r="K13" s="154"/>
      <c r="L13" s="155"/>
      <c r="N13" s="1"/>
      <c r="P13" s="24"/>
      <c r="Q13" s="1"/>
    </row>
    <row r="14" spans="1:17" x14ac:dyDescent="0.35">
      <c r="A14" s="5"/>
      <c r="B14" s="1"/>
      <c r="C14" s="1" t="s">
        <v>356</v>
      </c>
      <c r="D14" s="15">
        <v>12000</v>
      </c>
      <c r="E14" s="52" t="s">
        <v>63</v>
      </c>
      <c r="F14" s="1"/>
      <c r="G14" s="1"/>
      <c r="H14" s="5"/>
      <c r="I14" s="153"/>
      <c r="J14" s="154"/>
      <c r="K14" s="154"/>
      <c r="L14" s="155"/>
      <c r="N14" s="1"/>
      <c r="P14" s="24"/>
      <c r="Q14" s="1"/>
    </row>
    <row r="15" spans="1:17" x14ac:dyDescent="0.35">
      <c r="A15" s="5"/>
      <c r="B15" s="1"/>
      <c r="C15" s="1" t="s">
        <v>357</v>
      </c>
      <c r="E15" s="1"/>
      <c r="F15" s="15">
        <v>18500</v>
      </c>
      <c r="G15" s="53" t="s">
        <v>63</v>
      </c>
      <c r="H15" s="5"/>
      <c r="I15" s="153"/>
      <c r="J15" s="154"/>
      <c r="K15" s="154"/>
      <c r="L15" s="155"/>
      <c r="N15" s="1"/>
      <c r="P15" s="24"/>
      <c r="Q15" s="1"/>
    </row>
    <row r="16" spans="1:17" x14ac:dyDescent="0.35">
      <c r="A16" s="5"/>
      <c r="B16" s="1"/>
      <c r="C16" s="1" t="s">
        <v>358</v>
      </c>
      <c r="E16" s="1"/>
      <c r="F16" s="15">
        <v>39000</v>
      </c>
      <c r="G16" s="53" t="s">
        <v>63</v>
      </c>
      <c r="H16" s="5"/>
      <c r="I16" s="153"/>
      <c r="J16" s="154"/>
      <c r="K16" s="154"/>
      <c r="L16" s="155"/>
      <c r="N16" s="1"/>
      <c r="P16" s="24"/>
      <c r="Q16" s="1"/>
    </row>
    <row r="17" spans="1:17" x14ac:dyDescent="0.35">
      <c r="A17" s="5"/>
      <c r="B17" s="1"/>
      <c r="C17" s="1" t="s">
        <v>158</v>
      </c>
      <c r="D17" s="15">
        <v>28400</v>
      </c>
      <c r="E17" s="52" t="s">
        <v>63</v>
      </c>
      <c r="F17" s="1"/>
      <c r="G17" s="1"/>
      <c r="H17" s="5"/>
      <c r="I17" s="153"/>
      <c r="J17" s="154"/>
      <c r="K17" s="154"/>
      <c r="L17" s="155"/>
      <c r="N17" s="1"/>
      <c r="P17" s="24"/>
      <c r="Q17" s="1"/>
    </row>
    <row r="18" spans="1:17" x14ac:dyDescent="0.35">
      <c r="A18" s="5"/>
      <c r="B18" s="1"/>
      <c r="C18" s="1" t="s">
        <v>359</v>
      </c>
      <c r="D18" s="15">
        <v>3200</v>
      </c>
      <c r="E18" s="52" t="s">
        <v>63</v>
      </c>
      <c r="F18" s="1"/>
      <c r="G18" s="1"/>
      <c r="H18" s="5"/>
      <c r="I18" s="153"/>
      <c r="J18" s="154"/>
      <c r="K18" s="154"/>
      <c r="L18" s="155"/>
      <c r="N18" s="1"/>
      <c r="P18" s="24"/>
      <c r="Q18" s="1"/>
    </row>
    <row r="19" spans="1:17" x14ac:dyDescent="0.35">
      <c r="A19" s="5"/>
      <c r="B19" s="1"/>
      <c r="C19" s="1" t="s">
        <v>360</v>
      </c>
      <c r="E19" s="1"/>
      <c r="F19" s="15">
        <v>1900</v>
      </c>
      <c r="G19" s="53" t="s">
        <v>63</v>
      </c>
      <c r="H19" s="5"/>
      <c r="I19" s="153"/>
      <c r="J19" s="154"/>
      <c r="K19" s="154"/>
      <c r="L19" s="155"/>
      <c r="N19" s="1"/>
      <c r="P19" s="24"/>
      <c r="Q19" s="1"/>
    </row>
    <row r="20" spans="1:17" x14ac:dyDescent="0.35">
      <c r="A20" s="5"/>
      <c r="B20" s="1"/>
      <c r="C20" s="1" t="s">
        <v>361</v>
      </c>
      <c r="D20" s="15">
        <v>2400</v>
      </c>
      <c r="E20" s="52" t="s">
        <v>63</v>
      </c>
      <c r="F20" s="1"/>
      <c r="G20" s="1"/>
      <c r="H20" s="5"/>
      <c r="I20" s="153"/>
      <c r="J20" s="154"/>
      <c r="K20" s="154"/>
      <c r="L20" s="155"/>
      <c r="N20" s="1"/>
      <c r="P20" s="24"/>
      <c r="Q20" s="1"/>
    </row>
    <row r="21" spans="1:17" x14ac:dyDescent="0.35">
      <c r="A21" s="5"/>
      <c r="B21" s="1"/>
      <c r="C21" s="1" t="s">
        <v>69</v>
      </c>
      <c r="E21" s="1"/>
      <c r="F21" s="15">
        <v>30000</v>
      </c>
      <c r="G21" s="53" t="s">
        <v>63</v>
      </c>
      <c r="H21" s="5"/>
      <c r="I21" s="1" t="s">
        <v>61</v>
      </c>
      <c r="J21" s="154"/>
      <c r="K21" s="154"/>
      <c r="L21" s="155"/>
      <c r="N21" s="1"/>
      <c r="P21" s="24"/>
      <c r="Q21" s="1"/>
    </row>
    <row r="22" spans="1:17" x14ac:dyDescent="0.35">
      <c r="A22" s="5"/>
      <c r="B22" s="1"/>
      <c r="C22" s="1" t="s">
        <v>362</v>
      </c>
      <c r="E22" s="32"/>
      <c r="F22" s="15">
        <v>4700</v>
      </c>
      <c r="G22" s="53" t="s">
        <v>63</v>
      </c>
      <c r="H22" s="23"/>
      <c r="I22" s="1" t="s">
        <v>363</v>
      </c>
      <c r="J22" s="154"/>
      <c r="K22" s="154"/>
      <c r="L22" s="155"/>
      <c r="N22" s="1"/>
      <c r="P22" s="15"/>
      <c r="Q22" s="1"/>
    </row>
    <row r="23" spans="1:17" x14ac:dyDescent="0.35">
      <c r="A23" s="5" t="s">
        <v>493</v>
      </c>
      <c r="B23" s="1"/>
      <c r="C23" s="1" t="s">
        <v>61</v>
      </c>
      <c r="D23" s="11"/>
      <c r="F23" s="25">
        <f>D24-SUM(F4:F22)</f>
        <v>350000</v>
      </c>
      <c r="G23" s="53" t="s">
        <v>194</v>
      </c>
      <c r="H23" s="23">
        <v>2</v>
      </c>
      <c r="I23" s="189" t="s">
        <v>364</v>
      </c>
      <c r="J23" s="154"/>
      <c r="K23" s="154"/>
      <c r="L23" s="155"/>
      <c r="N23" s="1"/>
      <c r="P23" s="15"/>
      <c r="Q23" s="1"/>
    </row>
    <row r="24" spans="1:17" x14ac:dyDescent="0.35">
      <c r="A24" s="5" t="s">
        <v>494</v>
      </c>
      <c r="B24" s="1"/>
      <c r="C24" s="1"/>
      <c r="D24" s="15">
        <f>SUM(D4:D23)</f>
        <v>635800</v>
      </c>
      <c r="E24" s="15"/>
      <c r="F24" s="15">
        <f>SUM(F4:F23)</f>
        <v>635800</v>
      </c>
      <c r="G24" s="53" t="s">
        <v>63</v>
      </c>
      <c r="H24" s="23">
        <v>1</v>
      </c>
      <c r="I24" s="153"/>
      <c r="J24" s="154"/>
      <c r="K24" s="154"/>
      <c r="L24" s="155"/>
      <c r="N24" s="1"/>
      <c r="P24" s="15"/>
      <c r="Q24" s="1"/>
    </row>
    <row r="25" spans="1:17" ht="6" customHeight="1" x14ac:dyDescent="0.35">
      <c r="A25" s="22"/>
      <c r="B25" s="9"/>
      <c r="C25" s="9"/>
      <c r="D25" s="9"/>
      <c r="E25" s="9"/>
      <c r="F25" s="9"/>
      <c r="G25" s="9"/>
      <c r="H25" s="22"/>
      <c r="I25" s="9"/>
      <c r="J25" s="9"/>
      <c r="K25" s="9"/>
      <c r="L25" s="19"/>
      <c r="N25" s="1"/>
      <c r="O25" s="1"/>
      <c r="P25" s="1"/>
      <c r="Q25" s="1"/>
    </row>
    <row r="26" spans="1:17" ht="6" customHeight="1" x14ac:dyDescent="0.35">
      <c r="A26" s="31"/>
      <c r="B26" s="16"/>
      <c r="C26" s="16"/>
      <c r="D26" s="16"/>
      <c r="E26" s="16"/>
      <c r="F26" s="16"/>
      <c r="G26" s="17"/>
      <c r="H26" s="31"/>
      <c r="I26" s="16"/>
      <c r="J26" s="16"/>
      <c r="K26" s="16"/>
      <c r="L26" s="17"/>
    </row>
    <row r="27" spans="1:17" ht="16.5" customHeight="1" x14ac:dyDescent="0.35">
      <c r="A27" s="5" t="s">
        <v>496</v>
      </c>
      <c r="C27" s="27" t="s">
        <v>365</v>
      </c>
      <c r="G27" s="10"/>
      <c r="H27" s="23">
        <v>2</v>
      </c>
      <c r="I27" s="241" t="s">
        <v>366</v>
      </c>
      <c r="J27" s="245"/>
      <c r="K27" s="245"/>
      <c r="L27" s="246"/>
    </row>
    <row r="28" spans="1:17" x14ac:dyDescent="0.35">
      <c r="A28" s="13"/>
      <c r="C28" s="27" t="s">
        <v>367</v>
      </c>
      <c r="G28" s="10"/>
      <c r="H28" s="13"/>
      <c r="I28" s="241"/>
      <c r="J28" s="245"/>
      <c r="K28" s="245"/>
      <c r="L28" s="246"/>
    </row>
    <row r="29" spans="1:17" x14ac:dyDescent="0.35">
      <c r="A29" s="13"/>
      <c r="C29" s="27" t="s">
        <v>368</v>
      </c>
      <c r="G29" s="10"/>
      <c r="H29" s="13"/>
      <c r="I29" s="241"/>
      <c r="J29" s="245"/>
      <c r="K29" s="245"/>
      <c r="L29" s="246"/>
    </row>
    <row r="30" spans="1:17" x14ac:dyDescent="0.35">
      <c r="A30" s="13"/>
      <c r="C30" s="27" t="s">
        <v>369</v>
      </c>
      <c r="G30" s="10"/>
      <c r="H30" s="13"/>
      <c r="I30" s="241"/>
      <c r="J30" s="245"/>
      <c r="K30" s="245"/>
      <c r="L30" s="246"/>
    </row>
    <row r="31" spans="1:17" x14ac:dyDescent="0.35">
      <c r="A31" s="13"/>
      <c r="C31" s="27" t="s">
        <v>370</v>
      </c>
      <c r="G31" s="10"/>
      <c r="H31" s="13"/>
      <c r="I31" s="241"/>
      <c r="J31" s="245"/>
      <c r="K31" s="245"/>
      <c r="L31" s="246"/>
    </row>
    <row r="32" spans="1:17" x14ac:dyDescent="0.35">
      <c r="A32" s="13"/>
      <c r="C32" s="27" t="s">
        <v>371</v>
      </c>
      <c r="G32" s="10"/>
      <c r="H32" s="13"/>
      <c r="I32" s="241"/>
      <c r="J32" s="245"/>
      <c r="K32" s="245"/>
      <c r="L32" s="246"/>
    </row>
    <row r="33" spans="1:12" ht="6" customHeight="1" x14ac:dyDescent="0.35">
      <c r="A33" s="14"/>
      <c r="B33" s="11"/>
      <c r="C33" s="11"/>
      <c r="D33" s="11"/>
      <c r="E33" s="11"/>
      <c r="F33" s="11"/>
      <c r="G33" s="12"/>
      <c r="H33" s="14"/>
      <c r="I33" s="11"/>
      <c r="J33" s="11"/>
      <c r="K33" s="11"/>
      <c r="L33" s="12"/>
    </row>
  </sheetData>
  <mergeCells count="3">
    <mergeCell ref="I27:L32"/>
    <mergeCell ref="B1:G1"/>
    <mergeCell ref="I1:L1"/>
  </mergeCells>
  <pageMargins left="0.23622047244094491" right="0.23622047244094491" top="0.74803149606299213" bottom="0.55118110236220474" header="0.31496062992125984" footer="0.31496062992125984"/>
  <pageSetup paperSize="9" fitToHeight="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BB83-A270-4B8D-AE0D-10408C3BBAAD}">
  <sheetPr>
    <pageSetUpPr fitToPage="1"/>
  </sheetPr>
  <dimension ref="A1:L56"/>
  <sheetViews>
    <sheetView workbookViewId="0"/>
  </sheetViews>
  <sheetFormatPr defaultColWidth="8.7265625" defaultRowHeight="14.5" x14ac:dyDescent="0.35"/>
  <cols>
    <col min="1" max="1" width="9.81640625" style="1" customWidth="1"/>
    <col min="2" max="2" width="32.54296875" style="1" customWidth="1"/>
    <col min="3" max="3" width="10.1796875" style="1" customWidth="1"/>
    <col min="4" max="4" width="5.81640625" style="1" customWidth="1"/>
    <col min="5" max="5" width="9.81640625" style="1" bestFit="1" customWidth="1"/>
    <col min="6" max="6" width="6.81640625" style="1" customWidth="1"/>
    <col min="7" max="7" width="10.81640625" style="1" customWidth="1"/>
    <col min="8" max="8" width="7" style="1" customWidth="1"/>
    <col min="9" max="9" width="9.81640625" style="1" bestFit="1" customWidth="1"/>
    <col min="10" max="10" width="8.81640625" style="1" bestFit="1" customWidth="1"/>
    <col min="11" max="11" width="9.81640625" style="29" customWidth="1"/>
    <col min="12" max="12" width="28" style="1" customWidth="1"/>
    <col min="13" max="16384" width="8.7265625" style="1"/>
  </cols>
  <sheetData>
    <row r="1" spans="1:12" x14ac:dyDescent="0.35">
      <c r="A1" s="150" t="s">
        <v>51</v>
      </c>
      <c r="B1" s="238" t="s">
        <v>94</v>
      </c>
      <c r="C1" s="239"/>
      <c r="D1" s="239"/>
      <c r="E1" s="239"/>
      <c r="F1" s="239"/>
      <c r="G1" s="239"/>
      <c r="H1" s="239"/>
      <c r="I1" s="239"/>
      <c r="J1" s="240"/>
      <c r="K1" s="151" t="s">
        <v>126</v>
      </c>
      <c r="L1" s="211" t="s">
        <v>96</v>
      </c>
    </row>
    <row r="2" spans="1:12" x14ac:dyDescent="0.35">
      <c r="A2" s="127" t="s">
        <v>505</v>
      </c>
      <c r="B2" s="87" t="s">
        <v>374</v>
      </c>
      <c r="J2" s="4"/>
      <c r="K2" s="96"/>
      <c r="L2" s="4" t="s">
        <v>373</v>
      </c>
    </row>
    <row r="3" spans="1:12" x14ac:dyDescent="0.35">
      <c r="A3" s="5"/>
      <c r="C3" s="87" t="s">
        <v>376</v>
      </c>
      <c r="D3" s="87"/>
      <c r="E3" s="87" t="s">
        <v>377</v>
      </c>
      <c r="F3" s="87"/>
      <c r="G3" s="87" t="s">
        <v>378</v>
      </c>
      <c r="I3" s="87" t="s">
        <v>379</v>
      </c>
      <c r="J3" s="4"/>
      <c r="K3" s="96"/>
      <c r="L3" s="4" t="s">
        <v>375</v>
      </c>
    </row>
    <row r="4" spans="1:12" x14ac:dyDescent="0.35">
      <c r="A4" s="5"/>
      <c r="J4" s="4"/>
      <c r="K4" s="96"/>
      <c r="L4" s="5"/>
    </row>
    <row r="5" spans="1:12" x14ac:dyDescent="0.35">
      <c r="A5" s="5"/>
      <c r="B5" s="1" t="s">
        <v>381</v>
      </c>
      <c r="C5" s="3">
        <v>2</v>
      </c>
      <c r="D5" s="3"/>
      <c r="E5" s="3">
        <v>5</v>
      </c>
      <c r="F5" s="3"/>
      <c r="G5" s="3">
        <v>3</v>
      </c>
      <c r="H5" s="3"/>
      <c r="I5" s="3"/>
      <c r="J5" s="4"/>
      <c r="K5" s="96"/>
      <c r="L5" s="4" t="s">
        <v>380</v>
      </c>
    </row>
    <row r="6" spans="1:12" x14ac:dyDescent="0.35">
      <c r="A6" s="5"/>
      <c r="B6" s="1" t="s">
        <v>383</v>
      </c>
      <c r="C6" s="2">
        <v>2500</v>
      </c>
      <c r="D6" s="2"/>
      <c r="E6" s="2">
        <v>1200</v>
      </c>
      <c r="F6" s="2"/>
      <c r="G6" s="2">
        <v>900</v>
      </c>
      <c r="H6" s="3"/>
      <c r="I6" s="3"/>
      <c r="J6" s="4"/>
      <c r="K6" s="96"/>
      <c r="L6" s="4" t="s">
        <v>382</v>
      </c>
    </row>
    <row r="7" spans="1:12" x14ac:dyDescent="0.35">
      <c r="A7" s="5"/>
      <c r="B7" s="1" t="s">
        <v>384</v>
      </c>
      <c r="C7" s="3">
        <f>C5*C6</f>
        <v>5000</v>
      </c>
      <c r="D7" s="103">
        <v>1</v>
      </c>
      <c r="E7" s="3">
        <f>E5*E6</f>
        <v>6000</v>
      </c>
      <c r="F7" s="3"/>
      <c r="G7" s="3">
        <f>G5*G6</f>
        <v>2700</v>
      </c>
      <c r="H7" s="103">
        <v>1</v>
      </c>
      <c r="I7" s="3">
        <f>C7+E7+G7</f>
        <v>13700</v>
      </c>
      <c r="J7" s="4" t="s">
        <v>385</v>
      </c>
      <c r="K7" s="23">
        <v>3</v>
      </c>
      <c r="L7" s="4"/>
    </row>
    <row r="8" spans="1:12" x14ac:dyDescent="0.35">
      <c r="A8" s="128"/>
      <c r="B8" s="122"/>
      <c r="C8" s="123"/>
      <c r="D8" s="123"/>
      <c r="E8" s="123"/>
      <c r="F8" s="123"/>
      <c r="G8" s="123"/>
      <c r="H8" s="123"/>
      <c r="I8" s="123"/>
      <c r="J8" s="124"/>
      <c r="K8" s="129"/>
      <c r="L8" s="124"/>
    </row>
    <row r="9" spans="1:12" x14ac:dyDescent="0.35">
      <c r="A9" s="5" t="s">
        <v>506</v>
      </c>
      <c r="B9" s="87" t="s">
        <v>386</v>
      </c>
      <c r="C9" s="3"/>
      <c r="D9" s="3"/>
      <c r="E9" s="3"/>
      <c r="F9" s="3"/>
      <c r="G9" s="3"/>
      <c r="H9" s="3"/>
      <c r="I9" s="3"/>
      <c r="J9" s="4"/>
      <c r="K9" s="96"/>
      <c r="L9" s="4"/>
    </row>
    <row r="10" spans="1:12" ht="5.25" customHeight="1" x14ac:dyDescent="0.35">
      <c r="A10" s="5"/>
      <c r="C10" s="3"/>
      <c r="D10" s="3"/>
      <c r="E10" s="3"/>
      <c r="F10" s="3"/>
      <c r="G10" s="3"/>
      <c r="H10" s="3"/>
      <c r="I10" s="3"/>
      <c r="J10" s="4"/>
      <c r="K10" s="96"/>
      <c r="L10" s="4"/>
    </row>
    <row r="11" spans="1:12" x14ac:dyDescent="0.35">
      <c r="A11" s="5"/>
      <c r="B11" s="1" t="s">
        <v>387</v>
      </c>
      <c r="C11" s="24">
        <v>140</v>
      </c>
      <c r="D11" s="3"/>
      <c r="E11" s="24">
        <v>265</v>
      </c>
      <c r="F11" s="3"/>
      <c r="G11" s="24">
        <v>190</v>
      </c>
      <c r="H11" s="3"/>
      <c r="I11" s="3"/>
      <c r="J11" s="4"/>
      <c r="K11" s="96"/>
      <c r="L11" s="4"/>
    </row>
    <row r="12" spans="1:12" x14ac:dyDescent="0.35">
      <c r="A12" s="5"/>
      <c r="B12" s="1" t="s">
        <v>388</v>
      </c>
      <c r="C12" s="131">
        <v>60</v>
      </c>
      <c r="D12" s="2"/>
      <c r="E12" s="131">
        <v>90</v>
      </c>
      <c r="F12" s="2"/>
      <c r="G12" s="131">
        <v>55</v>
      </c>
      <c r="H12" s="3"/>
      <c r="I12" s="3"/>
      <c r="J12" s="4"/>
      <c r="K12" s="96"/>
      <c r="L12" s="4"/>
    </row>
    <row r="13" spans="1:12" x14ac:dyDescent="0.35">
      <c r="A13" s="5"/>
      <c r="B13" s="1" t="s">
        <v>389</v>
      </c>
      <c r="C13" s="24">
        <f>C11-C12</f>
        <v>80</v>
      </c>
      <c r="D13" s="103">
        <v>1</v>
      </c>
      <c r="E13" s="24">
        <f>E11-E12</f>
        <v>175</v>
      </c>
      <c r="F13" s="102"/>
      <c r="G13" s="24">
        <f>G11-G12</f>
        <v>135</v>
      </c>
      <c r="H13" s="103">
        <v>1</v>
      </c>
      <c r="I13" s="3"/>
      <c r="J13" s="4"/>
      <c r="K13" s="23">
        <v>2</v>
      </c>
      <c r="L13" s="4"/>
    </row>
    <row r="14" spans="1:12" x14ac:dyDescent="0.35">
      <c r="A14" s="22"/>
      <c r="B14" s="9"/>
      <c r="C14" s="2"/>
      <c r="D14" s="2"/>
      <c r="E14" s="2"/>
      <c r="F14" s="2"/>
      <c r="G14" s="2"/>
      <c r="H14" s="2"/>
      <c r="I14" s="2"/>
      <c r="J14" s="19"/>
      <c r="K14" s="130"/>
      <c r="L14" s="19"/>
    </row>
    <row r="15" spans="1:12" x14ac:dyDescent="0.35">
      <c r="A15" s="5" t="s">
        <v>507</v>
      </c>
      <c r="B15" s="87" t="s">
        <v>390</v>
      </c>
      <c r="C15" s="3"/>
      <c r="D15" s="3"/>
      <c r="E15" s="3"/>
      <c r="F15" s="3"/>
      <c r="G15" s="3"/>
      <c r="H15" s="3"/>
      <c r="I15" s="3"/>
      <c r="J15" s="4"/>
      <c r="K15" s="206"/>
      <c r="L15" s="136" t="s">
        <v>391</v>
      </c>
    </row>
    <row r="16" spans="1:12" x14ac:dyDescent="0.35">
      <c r="A16" s="5"/>
      <c r="B16" s="1" t="s">
        <v>392</v>
      </c>
      <c r="C16" s="24">
        <f>C13/C5</f>
        <v>40</v>
      </c>
      <c r="D16" s="103">
        <v>1</v>
      </c>
      <c r="E16" s="24">
        <f>E13/E5</f>
        <v>35</v>
      </c>
      <c r="F16" s="103">
        <v>1</v>
      </c>
      <c r="G16" s="24">
        <f>G13/G5</f>
        <v>45</v>
      </c>
      <c r="H16" s="103">
        <v>1</v>
      </c>
      <c r="I16" s="120"/>
      <c r="J16" s="4"/>
      <c r="K16" s="204">
        <v>3</v>
      </c>
      <c r="L16" s="5" t="s">
        <v>393</v>
      </c>
    </row>
    <row r="17" spans="1:12" x14ac:dyDescent="0.35">
      <c r="A17" s="5"/>
      <c r="C17" s="24"/>
      <c r="D17" s="103"/>
      <c r="E17" s="24"/>
      <c r="F17" s="103"/>
      <c r="G17" s="24"/>
      <c r="H17" s="103"/>
      <c r="I17" s="120"/>
      <c r="J17" s="4"/>
      <c r="K17" s="204"/>
      <c r="L17" s="5" t="s">
        <v>508</v>
      </c>
    </row>
    <row r="18" spans="1:12" x14ac:dyDescent="0.35">
      <c r="A18" s="5"/>
      <c r="C18" s="24"/>
      <c r="D18" s="103"/>
      <c r="E18" s="24"/>
      <c r="F18" s="103"/>
      <c r="G18" s="24"/>
      <c r="H18" s="103"/>
      <c r="I18" s="120"/>
      <c r="J18" s="4"/>
      <c r="K18" s="204"/>
      <c r="L18" s="5" t="s">
        <v>394</v>
      </c>
    </row>
    <row r="19" spans="1:12" x14ac:dyDescent="0.35">
      <c r="A19" s="22"/>
      <c r="B19" s="9"/>
      <c r="C19" s="2"/>
      <c r="D19" s="86"/>
      <c r="E19" s="2"/>
      <c r="F19" s="86"/>
      <c r="G19" s="2"/>
      <c r="H19" s="86"/>
      <c r="I19" s="125"/>
      <c r="J19" s="19"/>
      <c r="K19" s="205"/>
      <c r="L19" s="22"/>
    </row>
    <row r="20" spans="1:12" ht="15" customHeight="1" x14ac:dyDescent="0.35">
      <c r="A20" s="5"/>
      <c r="C20" s="3"/>
      <c r="D20" s="3"/>
      <c r="E20" s="3"/>
      <c r="F20" s="3"/>
      <c r="G20" s="3"/>
      <c r="H20" s="3"/>
      <c r="I20" s="3"/>
      <c r="J20" s="4"/>
      <c r="K20" s="206"/>
      <c r="L20" s="136" t="s">
        <v>395</v>
      </c>
    </row>
    <row r="21" spans="1:12" x14ac:dyDescent="0.35">
      <c r="A21" s="5" t="s">
        <v>509</v>
      </c>
      <c r="B21" s="87" t="s">
        <v>396</v>
      </c>
      <c r="C21" s="89" t="s">
        <v>397</v>
      </c>
      <c r="D21" s="89"/>
      <c r="E21" s="89" t="s">
        <v>398</v>
      </c>
      <c r="F21" s="89"/>
      <c r="G21" s="89" t="s">
        <v>399</v>
      </c>
      <c r="H21" s="102"/>
      <c r="J21" s="4"/>
      <c r="K21" s="114">
        <v>1</v>
      </c>
      <c r="L21" s="4" t="s">
        <v>400</v>
      </c>
    </row>
    <row r="22" spans="1:12" ht="9.75" customHeight="1" x14ac:dyDescent="0.35">
      <c r="A22" s="22"/>
      <c r="B22" s="9"/>
      <c r="C22" s="2"/>
      <c r="D22" s="2"/>
      <c r="E22" s="2"/>
      <c r="F22" s="2"/>
      <c r="G22" s="2"/>
      <c r="H22" s="2"/>
      <c r="I22" s="2"/>
      <c r="J22" s="19"/>
      <c r="K22" s="130"/>
      <c r="L22" s="19"/>
    </row>
    <row r="23" spans="1:12" x14ac:dyDescent="0.35">
      <c r="A23" s="5"/>
      <c r="C23" s="3"/>
      <c r="D23" s="3"/>
      <c r="E23" s="3"/>
      <c r="F23" s="3"/>
      <c r="G23" s="3"/>
      <c r="H23" s="3"/>
      <c r="I23" s="3"/>
      <c r="J23" s="4"/>
      <c r="K23" s="96"/>
      <c r="L23" s="4"/>
    </row>
    <row r="24" spans="1:12" x14ac:dyDescent="0.35">
      <c r="A24" s="5" t="s">
        <v>510</v>
      </c>
      <c r="B24" s="1" t="s">
        <v>401</v>
      </c>
      <c r="C24" s="3">
        <f>G5</f>
        <v>3</v>
      </c>
      <c r="D24" s="3" t="s">
        <v>402</v>
      </c>
      <c r="E24" s="3">
        <v>900</v>
      </c>
      <c r="F24" s="3" t="s">
        <v>403</v>
      </c>
      <c r="G24" s="3">
        <f>C24*E24</f>
        <v>2700</v>
      </c>
      <c r="H24" s="3"/>
      <c r="I24" s="3"/>
      <c r="J24" s="4"/>
      <c r="K24" s="96"/>
      <c r="L24" s="4"/>
    </row>
    <row r="25" spans="1:12" x14ac:dyDescent="0.35">
      <c r="A25" s="5"/>
      <c r="B25" s="1" t="s">
        <v>404</v>
      </c>
      <c r="C25" s="3">
        <v>2</v>
      </c>
      <c r="D25" s="3" t="s">
        <v>402</v>
      </c>
      <c r="E25" s="3">
        <v>2500</v>
      </c>
      <c r="F25" s="3" t="s">
        <v>403</v>
      </c>
      <c r="G25" s="3">
        <f>E25*C25</f>
        <v>5000</v>
      </c>
      <c r="H25" s="121">
        <v>1</v>
      </c>
      <c r="I25" s="3"/>
      <c r="J25" s="4"/>
      <c r="K25" s="96"/>
      <c r="L25" s="4"/>
    </row>
    <row r="26" spans="1:12" x14ac:dyDescent="0.35">
      <c r="A26" s="5"/>
      <c r="C26" s="3"/>
      <c r="D26" s="3"/>
      <c r="E26" s="3"/>
      <c r="F26" s="3"/>
      <c r="G26" s="3"/>
      <c r="H26" s="120"/>
      <c r="I26" s="3"/>
      <c r="J26" s="4"/>
      <c r="K26" s="96"/>
      <c r="L26" s="4"/>
    </row>
    <row r="27" spans="1:12" x14ac:dyDescent="0.35">
      <c r="A27" s="5"/>
      <c r="B27" s="1" t="s">
        <v>405</v>
      </c>
      <c r="C27" s="3"/>
      <c r="D27" s="3"/>
      <c r="E27" s="3"/>
      <c r="F27" s="3"/>
      <c r="G27" s="3"/>
      <c r="H27" s="120"/>
      <c r="I27" s="3"/>
      <c r="J27" s="4"/>
      <c r="K27" s="96"/>
      <c r="L27" s="4"/>
    </row>
    <row r="28" spans="1:12" x14ac:dyDescent="0.35">
      <c r="A28" s="5"/>
      <c r="B28" s="1" t="s">
        <v>406</v>
      </c>
      <c r="C28" s="3">
        <v>11200</v>
      </c>
      <c r="D28" s="3"/>
      <c r="E28" s="3"/>
      <c r="F28" s="3"/>
      <c r="G28" s="3"/>
      <c r="I28" s="3"/>
      <c r="J28" s="4"/>
      <c r="K28" s="96"/>
      <c r="L28" s="4"/>
    </row>
    <row r="29" spans="1:12" x14ac:dyDescent="0.35">
      <c r="A29" s="5"/>
      <c r="B29" s="1" t="s">
        <v>407</v>
      </c>
      <c r="C29" s="2">
        <f>G24+G25</f>
        <v>7700</v>
      </c>
      <c r="D29" s="3"/>
      <c r="E29" s="3"/>
      <c r="F29" s="3"/>
      <c r="G29" s="3"/>
      <c r="H29" s="3"/>
      <c r="I29" s="3"/>
      <c r="J29" s="4"/>
      <c r="K29" s="96"/>
      <c r="L29" s="4"/>
    </row>
    <row r="30" spans="1:12" x14ac:dyDescent="0.35">
      <c r="A30" s="5"/>
      <c r="B30" s="1" t="s">
        <v>408</v>
      </c>
      <c r="C30" s="3">
        <f>C28-C29</f>
        <v>3500</v>
      </c>
      <c r="D30" s="121">
        <v>1</v>
      </c>
      <c r="E30" s="3"/>
      <c r="F30" s="3"/>
      <c r="G30" s="3"/>
      <c r="H30" s="3"/>
      <c r="I30" s="3"/>
      <c r="J30" s="4"/>
      <c r="K30" s="23">
        <v>2</v>
      </c>
      <c r="L30" s="4"/>
    </row>
    <row r="31" spans="1:12" ht="5.25" customHeight="1" x14ac:dyDescent="0.35">
      <c r="A31" s="22"/>
      <c r="B31" s="9"/>
      <c r="C31" s="2"/>
      <c r="D31" s="2"/>
      <c r="E31" s="2"/>
      <c r="F31" s="2"/>
      <c r="G31" s="2"/>
      <c r="H31" s="2"/>
      <c r="I31" s="2"/>
      <c r="J31" s="19"/>
      <c r="K31" s="130"/>
      <c r="L31" s="19"/>
    </row>
    <row r="32" spans="1:12" x14ac:dyDescent="0.35">
      <c r="A32" s="136" t="s">
        <v>512</v>
      </c>
      <c r="B32" s="208" t="s">
        <v>409</v>
      </c>
      <c r="C32" s="200" t="s">
        <v>376</v>
      </c>
      <c r="D32" s="200"/>
      <c r="E32" s="200" t="s">
        <v>377</v>
      </c>
      <c r="F32" s="200"/>
      <c r="G32" s="200" t="s">
        <v>378</v>
      </c>
      <c r="H32" s="134"/>
      <c r="I32" s="200" t="s">
        <v>379</v>
      </c>
      <c r="J32" s="18"/>
      <c r="K32" s="201"/>
      <c r="L32" s="18" t="s">
        <v>410</v>
      </c>
    </row>
    <row r="33" spans="1:12" x14ac:dyDescent="0.35">
      <c r="A33" s="5"/>
      <c r="C33" s="3"/>
      <c r="D33" s="3"/>
      <c r="E33" s="3"/>
      <c r="F33" s="3"/>
      <c r="G33" s="3"/>
      <c r="H33" s="3"/>
      <c r="I33" s="3"/>
      <c r="J33" s="4"/>
      <c r="K33" s="96"/>
      <c r="L33" s="4" t="s">
        <v>411</v>
      </c>
    </row>
    <row r="34" spans="1:12" x14ac:dyDescent="0.35">
      <c r="A34" s="5"/>
      <c r="B34" s="1" t="s">
        <v>412</v>
      </c>
      <c r="C34" s="15">
        <f>C13</f>
        <v>80</v>
      </c>
      <c r="D34" s="15"/>
      <c r="E34" s="15">
        <f>E13</f>
        <v>175</v>
      </c>
      <c r="F34" s="15"/>
      <c r="G34" s="15">
        <f>G13</f>
        <v>135</v>
      </c>
      <c r="H34" s="3"/>
      <c r="I34" s="3"/>
      <c r="J34" s="4"/>
      <c r="K34" s="96"/>
      <c r="L34" s="4"/>
    </row>
    <row r="35" spans="1:12" x14ac:dyDescent="0.35">
      <c r="A35" s="5"/>
      <c r="B35" s="1" t="s">
        <v>413</v>
      </c>
      <c r="C35" s="2">
        <f>E25</f>
        <v>2500</v>
      </c>
      <c r="D35" s="2"/>
      <c r="E35" s="2">
        <f>C30/E5</f>
        <v>700</v>
      </c>
      <c r="F35" s="2"/>
      <c r="G35" s="2">
        <f>E24</f>
        <v>900</v>
      </c>
      <c r="H35" s="3"/>
      <c r="I35" s="3"/>
      <c r="J35" s="4"/>
      <c r="K35" s="96"/>
      <c r="L35" s="4" t="s">
        <v>414</v>
      </c>
    </row>
    <row r="36" spans="1:12" x14ac:dyDescent="0.35">
      <c r="A36" s="5"/>
      <c r="B36" s="1" t="s">
        <v>415</v>
      </c>
      <c r="C36" s="24">
        <f>C34*C35</f>
        <v>200000</v>
      </c>
      <c r="E36" s="24">
        <f>E34*E35</f>
        <v>122500</v>
      </c>
      <c r="F36" s="103">
        <v>1</v>
      </c>
      <c r="G36" s="24">
        <f>G34*G35</f>
        <v>121500</v>
      </c>
      <c r="H36" s="103">
        <v>1</v>
      </c>
      <c r="I36" s="24">
        <f>C36+E36+G36</f>
        <v>444000</v>
      </c>
      <c r="J36" s="115">
        <v>1</v>
      </c>
      <c r="K36" s="96"/>
      <c r="L36" s="4" t="s">
        <v>416</v>
      </c>
    </row>
    <row r="37" spans="1:12" x14ac:dyDescent="0.35">
      <c r="A37" s="5"/>
      <c r="B37" s="1" t="s">
        <v>417</v>
      </c>
      <c r="C37" s="3"/>
      <c r="D37" s="3"/>
      <c r="E37" s="3"/>
      <c r="F37" s="3"/>
      <c r="G37" s="3"/>
      <c r="H37" s="3"/>
      <c r="I37" s="131">
        <v>168000</v>
      </c>
      <c r="J37" s="116"/>
      <c r="K37" s="96"/>
      <c r="L37" s="4" t="s">
        <v>418</v>
      </c>
    </row>
    <row r="38" spans="1:12" x14ac:dyDescent="0.35">
      <c r="A38" s="5"/>
      <c r="B38" s="1" t="s">
        <v>419</v>
      </c>
      <c r="C38" s="3"/>
      <c r="D38" s="3"/>
      <c r="E38" s="3"/>
      <c r="F38" s="3"/>
      <c r="G38" s="3"/>
      <c r="H38" s="3"/>
      <c r="I38" s="24">
        <f>I36-I37</f>
        <v>276000</v>
      </c>
      <c r="J38" s="115">
        <v>1</v>
      </c>
      <c r="K38" s="23">
        <v>4</v>
      </c>
      <c r="L38" s="4"/>
    </row>
    <row r="39" spans="1:12" x14ac:dyDescent="0.35">
      <c r="A39" s="5"/>
      <c r="J39" s="4"/>
      <c r="K39" s="96"/>
      <c r="L39" s="4" t="s">
        <v>420</v>
      </c>
    </row>
    <row r="40" spans="1:12" x14ac:dyDescent="0.35">
      <c r="A40" s="5"/>
      <c r="I40" s="87"/>
      <c r="J40" s="4"/>
      <c r="K40" s="96"/>
      <c r="L40" s="4" t="s">
        <v>421</v>
      </c>
    </row>
    <row r="41" spans="1:12" x14ac:dyDescent="0.35">
      <c r="A41" s="5"/>
      <c r="B41" s="90" t="s">
        <v>29</v>
      </c>
      <c r="J41" s="4"/>
      <c r="K41" s="96"/>
      <c r="L41" s="5" t="s">
        <v>511</v>
      </c>
    </row>
    <row r="42" spans="1:12" x14ac:dyDescent="0.35">
      <c r="A42" s="5"/>
      <c r="J42" s="4"/>
      <c r="K42" s="96"/>
      <c r="L42" s="5" t="s">
        <v>422</v>
      </c>
    </row>
    <row r="43" spans="1:12" x14ac:dyDescent="0.35">
      <c r="A43" s="5"/>
      <c r="B43" s="1" t="s">
        <v>423</v>
      </c>
      <c r="C43" s="15">
        <f>C16</f>
        <v>40</v>
      </c>
      <c r="E43" s="24">
        <f>E16</f>
        <v>35</v>
      </c>
      <c r="F43" s="109"/>
      <c r="G43" s="24">
        <f>G16</f>
        <v>45</v>
      </c>
      <c r="J43" s="4"/>
      <c r="K43" s="96"/>
      <c r="L43" s="5" t="s">
        <v>424</v>
      </c>
    </row>
    <row r="44" spans="1:12" x14ac:dyDescent="0.35">
      <c r="A44" s="5"/>
      <c r="B44" s="1" t="s">
        <v>425</v>
      </c>
      <c r="C44" s="2">
        <f>G25</f>
        <v>5000</v>
      </c>
      <c r="D44" s="9"/>
      <c r="E44" s="2">
        <f>C30</f>
        <v>3500</v>
      </c>
      <c r="F44" s="9"/>
      <c r="G44" s="2">
        <f>G24</f>
        <v>2700</v>
      </c>
      <c r="J44" s="4"/>
      <c r="K44" s="96"/>
      <c r="L44" s="207">
        <v>80</v>
      </c>
    </row>
    <row r="45" spans="1:12" x14ac:dyDescent="0.35">
      <c r="A45" s="5"/>
      <c r="B45" s="1" t="s">
        <v>415</v>
      </c>
      <c r="C45" s="24">
        <f>C43*C44</f>
        <v>200000</v>
      </c>
      <c r="E45" s="15">
        <f>E43*E44</f>
        <v>122500</v>
      </c>
      <c r="F45" s="103">
        <v>1</v>
      </c>
      <c r="G45" s="24">
        <f>G43*G44</f>
        <v>121500</v>
      </c>
      <c r="H45" s="103">
        <v>1</v>
      </c>
      <c r="I45" s="15">
        <f>SUM(C45+E45+G45)</f>
        <v>444000</v>
      </c>
      <c r="J45" s="119">
        <v>1</v>
      </c>
      <c r="K45" s="96"/>
      <c r="L45" s="5"/>
    </row>
    <row r="46" spans="1:12" x14ac:dyDescent="0.35">
      <c r="A46" s="5"/>
      <c r="B46" s="1" t="s">
        <v>417</v>
      </c>
      <c r="I46" s="25">
        <f>I37</f>
        <v>168000</v>
      </c>
      <c r="J46" s="4"/>
      <c r="K46" s="96"/>
      <c r="L46" s="5"/>
    </row>
    <row r="47" spans="1:12" x14ac:dyDescent="0.35">
      <c r="A47" s="5"/>
      <c r="B47" s="1" t="s">
        <v>419</v>
      </c>
      <c r="I47" s="15">
        <f>I45-I46</f>
        <v>276000</v>
      </c>
      <c r="J47" s="119">
        <v>1</v>
      </c>
      <c r="K47" s="206"/>
      <c r="L47" s="5"/>
    </row>
    <row r="48" spans="1:12" x14ac:dyDescent="0.35">
      <c r="A48" s="5"/>
      <c r="I48" s="15"/>
      <c r="J48" s="119"/>
      <c r="K48" s="206"/>
      <c r="L48" s="5"/>
    </row>
    <row r="49" spans="1:12" x14ac:dyDescent="0.35">
      <c r="A49" s="5"/>
      <c r="B49" s="90" t="s">
        <v>29</v>
      </c>
      <c r="I49" s="15"/>
      <c r="J49" s="119"/>
      <c r="K49" s="96"/>
      <c r="L49" s="4"/>
    </row>
    <row r="50" spans="1:12" x14ac:dyDescent="0.35">
      <c r="A50" s="5"/>
      <c r="I50" s="15"/>
      <c r="J50" s="119"/>
      <c r="K50" s="96"/>
      <c r="L50" s="4"/>
    </row>
    <row r="51" spans="1:12" x14ac:dyDescent="0.35">
      <c r="A51" s="5"/>
      <c r="B51" s="1" t="s">
        <v>78</v>
      </c>
      <c r="C51" s="24">
        <f>C35*C11</f>
        <v>350000</v>
      </c>
      <c r="D51" s="24"/>
      <c r="E51" s="24">
        <f t="shared" ref="E51:G51" si="0">E35*E11</f>
        <v>185500</v>
      </c>
      <c r="F51" s="24"/>
      <c r="G51" s="24">
        <f t="shared" si="0"/>
        <v>171000</v>
      </c>
      <c r="I51" s="15"/>
      <c r="J51" s="119"/>
      <c r="K51" s="96"/>
      <c r="L51" s="4"/>
    </row>
    <row r="52" spans="1:12" x14ac:dyDescent="0.35">
      <c r="A52" s="5"/>
      <c r="B52" s="1" t="s">
        <v>426</v>
      </c>
      <c r="C52" s="24">
        <f>C35*C12</f>
        <v>150000</v>
      </c>
      <c r="D52" s="24"/>
      <c r="E52" s="24">
        <f t="shared" ref="E52:G52" si="1">E35*E12</f>
        <v>63000</v>
      </c>
      <c r="F52" s="24"/>
      <c r="G52" s="24">
        <f t="shared" si="1"/>
        <v>49500</v>
      </c>
      <c r="I52" s="15"/>
      <c r="J52" s="119"/>
      <c r="K52" s="96"/>
      <c r="L52" s="4"/>
    </row>
    <row r="53" spans="1:12" x14ac:dyDescent="0.35">
      <c r="A53" s="5"/>
      <c r="B53" s="1" t="s">
        <v>415</v>
      </c>
      <c r="C53" s="24">
        <f>C51-C52</f>
        <v>200000</v>
      </c>
      <c r="D53" s="24"/>
      <c r="E53" s="24">
        <f t="shared" ref="E53:G53" si="2">E51-E52</f>
        <v>122500</v>
      </c>
      <c r="F53" s="202" t="s">
        <v>427</v>
      </c>
      <c r="G53" s="24">
        <f t="shared" si="2"/>
        <v>121500</v>
      </c>
      <c r="H53" s="203" t="s">
        <v>427</v>
      </c>
      <c r="I53" s="15">
        <f>SUM(C53:G53)</f>
        <v>444000</v>
      </c>
      <c r="J53" s="119">
        <v>1</v>
      </c>
      <c r="K53" s="96"/>
      <c r="L53" s="4"/>
    </row>
    <row r="54" spans="1:12" x14ac:dyDescent="0.35">
      <c r="A54" s="5"/>
      <c r="I54" s="15">
        <f>I37</f>
        <v>168000</v>
      </c>
      <c r="J54" s="119"/>
      <c r="K54" s="96"/>
      <c r="L54" s="4"/>
    </row>
    <row r="55" spans="1:12" x14ac:dyDescent="0.35">
      <c r="A55" s="5"/>
      <c r="I55" s="15">
        <f>I53-I54</f>
        <v>276000</v>
      </c>
      <c r="J55" s="119">
        <v>1</v>
      </c>
      <c r="K55" s="96"/>
      <c r="L55" s="4"/>
    </row>
    <row r="56" spans="1:12" x14ac:dyDescent="0.35">
      <c r="A56" s="22"/>
      <c r="B56" s="9"/>
      <c r="C56" s="9"/>
      <c r="D56" s="9"/>
      <c r="E56" s="9"/>
      <c r="F56" s="9"/>
      <c r="G56" s="9"/>
      <c r="H56" s="9"/>
      <c r="I56" s="9"/>
      <c r="J56" s="19"/>
      <c r="K56" s="130"/>
      <c r="L56" s="19"/>
    </row>
  </sheetData>
  <mergeCells count="1">
    <mergeCell ref="B1:J1"/>
  </mergeCells>
  <pageMargins left="0.25" right="0.25" top="0.75" bottom="0.75" header="0.3" footer="0.3"/>
  <pageSetup paperSize="9" scale="98" fitToHeight="0" orientation="landscape" horizontalDpi="1200" verticalDpi="1200" r:id="rId1"/>
  <rowBreaks count="1" manualBreakCount="1">
    <brk id="3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2396B0-F3A4-41E4-B239-1C790A809310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d125b3f6-d0e6-4703-adf4-6684bfb8534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4c0c4c1-8f5a-4404-9dca-a6e74bdc6e2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3FF793-FD61-424F-92CE-A407BA596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D3EBB-2E4C-4D8C-BA28-A71F5378D9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Q1 PART A Instructions</vt:lpstr>
      <vt:lpstr>Q1 PART A</vt:lpstr>
      <vt:lpstr>Q1 PART A (cont) &amp; PART B</vt:lpstr>
      <vt:lpstr>Q2 (a)</vt:lpstr>
      <vt:lpstr>Q2 Data</vt:lpstr>
      <vt:lpstr>Q2 Alt sol</vt:lpstr>
      <vt:lpstr>Q2 (b)</vt:lpstr>
      <vt:lpstr>Q3 - Instructions</vt:lpstr>
      <vt:lpstr>Q3</vt:lpstr>
      <vt:lpstr>Q4</vt:lpstr>
      <vt:lpstr>Q5</vt:lpstr>
      <vt:lpstr>Q6</vt:lpstr>
    </vt:vector>
  </TitlesOfParts>
  <Manager/>
  <Company>George Heriot's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Payne (Staff)</dc:creator>
  <cp:keywords/>
  <dc:description/>
  <cp:lastModifiedBy>Lindsay Thomson</cp:lastModifiedBy>
  <cp:revision/>
  <cp:lastPrinted>2025-07-04T05:41:27Z</cp:lastPrinted>
  <dcterms:created xsi:type="dcterms:W3CDTF">2023-04-07T17:23:53Z</dcterms:created>
  <dcterms:modified xsi:type="dcterms:W3CDTF">2025-07-08T09:51:48Z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