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qanow.sharepoint.com/sites/Digital_Assessment_Delivery/Accounting/National 5/Assignment/MI-QPs-CATs/"/>
    </mc:Choice>
  </mc:AlternateContent>
  <xr:revisionPtr revIDLastSave="554" documentId="13_ncr:1_{5F9D4B04-D7D6-436E-BB81-E2D5B44ABB2E}" xr6:coauthVersionLast="47" xr6:coauthVersionMax="47" xr10:uidLastSave="{F2099F73-A30E-43EE-8054-42F1741E5EFE}"/>
  <bookViews>
    <workbookView xWindow="-110" yWindow="-110" windowWidth="19420" windowHeight="10300" xr2:uid="{38B9FED1-2BBF-4D94-AA02-2DAA2E0ED0F0}"/>
  </bookViews>
  <sheets>
    <sheet name="Inventory" sheetId="12" r:id="rId1"/>
    <sheet name="Inventory - MI Notes" sheetId="21" r:id="rId2"/>
    <sheet name="Inventory - Formula View" sheetId="13" r:id="rId3"/>
    <sheet name="Labour" sheetId="14" r:id="rId4"/>
    <sheet name="Labour - Formula View" sheetId="15" r:id="rId5"/>
    <sheet name="Overheads" sheetId="16" r:id="rId6"/>
    <sheet name="Overheads - Formula View" sheetId="17" r:id="rId7"/>
    <sheet name="Job Cost Statement" sheetId="18" r:id="rId8"/>
    <sheet name="Job Cost Statement - Formula" sheetId="2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6" l="1"/>
  <c r="F13" i="16"/>
  <c r="G13" i="16"/>
  <c r="H13" i="16"/>
  <c r="B34" i="20" l="1"/>
  <c r="B22" i="20"/>
  <c r="B21" i="20"/>
  <c r="B34" i="18"/>
  <c r="B22" i="18"/>
  <c r="B21" i="18"/>
  <c r="H13" i="17"/>
  <c r="G13" i="17"/>
  <c r="F13" i="17"/>
  <c r="E13" i="17"/>
  <c r="I6" i="17"/>
  <c r="D17" i="17" s="1"/>
  <c r="H17" i="17" s="1"/>
  <c r="I5" i="17"/>
  <c r="B13" i="17" s="1"/>
  <c r="I4" i="17"/>
  <c r="D15" i="17" s="1"/>
  <c r="I3" i="17"/>
  <c r="D14" i="17" s="1"/>
  <c r="I6" i="16"/>
  <c r="D17" i="16" s="1"/>
  <c r="I5" i="16"/>
  <c r="B13" i="16" s="1"/>
  <c r="I4" i="16"/>
  <c r="D15" i="16" s="1"/>
  <c r="I3" i="16"/>
  <c r="D16" i="16" s="1"/>
  <c r="C44" i="15"/>
  <c r="C43" i="15"/>
  <c r="D46" i="15" s="1"/>
  <c r="B34" i="15"/>
  <c r="B33" i="15"/>
  <c r="B35" i="15" s="1"/>
  <c r="C36" i="15" s="1"/>
  <c r="C31" i="15"/>
  <c r="B25" i="15"/>
  <c r="D26" i="15" s="1"/>
  <c r="C44" i="14"/>
  <c r="C43" i="14"/>
  <c r="D46" i="14" s="1"/>
  <c r="B34" i="14"/>
  <c r="B33" i="14"/>
  <c r="C31" i="14"/>
  <c r="B25" i="14"/>
  <c r="F29" i="13"/>
  <c r="F26" i="13"/>
  <c r="D23" i="13"/>
  <c r="J24" i="13" s="1"/>
  <c r="J27" i="13" s="1"/>
  <c r="C23" i="13"/>
  <c r="J17" i="13"/>
  <c r="G20" i="13" s="1"/>
  <c r="I17" i="13"/>
  <c r="D17" i="13"/>
  <c r="J18" i="13" s="1"/>
  <c r="C17" i="13"/>
  <c r="K14" i="13"/>
  <c r="K17" i="13" s="1"/>
  <c r="H20" i="13" s="1"/>
  <c r="F29" i="12"/>
  <c r="F26" i="12"/>
  <c r="D23" i="12"/>
  <c r="C23" i="12"/>
  <c r="E23" i="12" s="1"/>
  <c r="K24" i="12" s="1"/>
  <c r="K27" i="12" s="1"/>
  <c r="J17" i="12"/>
  <c r="G20" i="12" s="1"/>
  <c r="I17" i="12"/>
  <c r="D17" i="12"/>
  <c r="C17" i="12"/>
  <c r="I18" i="12" s="1"/>
  <c r="K14" i="12"/>
  <c r="K17" i="12" s="1"/>
  <c r="H20" i="12" s="1"/>
  <c r="F21" i="12" l="1"/>
  <c r="I21" i="12" s="1"/>
  <c r="F20" i="12"/>
  <c r="B19" i="20"/>
  <c r="B19" i="18"/>
  <c r="G29" i="12"/>
  <c r="J24" i="12"/>
  <c r="J27" i="12" s="1"/>
  <c r="E17" i="13"/>
  <c r="K18" i="13" s="1"/>
  <c r="I18" i="13"/>
  <c r="J21" i="13"/>
  <c r="J23" i="13" s="1"/>
  <c r="G21" i="13"/>
  <c r="F20" i="13"/>
  <c r="F21" i="13"/>
  <c r="H21" i="13" s="1"/>
  <c r="I24" i="13"/>
  <c r="I27" i="13" s="1"/>
  <c r="I30" i="13" s="1"/>
  <c r="E23" i="13"/>
  <c r="K24" i="13" s="1"/>
  <c r="K27" i="13" s="1"/>
  <c r="D26" i="14"/>
  <c r="B32" i="20"/>
  <c r="B32" i="18"/>
  <c r="B33" i="20"/>
  <c r="B33" i="18"/>
  <c r="B28" i="20"/>
  <c r="B28" i="18"/>
  <c r="D38" i="15"/>
  <c r="G16" i="16"/>
  <c r="H16" i="16"/>
  <c r="E16" i="16"/>
  <c r="F16" i="16"/>
  <c r="E15" i="16"/>
  <c r="F15" i="16"/>
  <c r="G15" i="16"/>
  <c r="H15" i="16"/>
  <c r="J18" i="12"/>
  <c r="E17" i="12"/>
  <c r="K18" i="12" s="1"/>
  <c r="K19" i="12" s="1"/>
  <c r="B35" i="14"/>
  <c r="C36" i="14" s="1"/>
  <c r="D38" i="14" s="1"/>
  <c r="D49" i="14" s="1"/>
  <c r="E15" i="17"/>
  <c r="G15" i="17"/>
  <c r="F15" i="17"/>
  <c r="H15" i="17"/>
  <c r="H14" i="17"/>
  <c r="G14" i="17"/>
  <c r="F14" i="17"/>
  <c r="E14" i="17"/>
  <c r="F17" i="17"/>
  <c r="D16" i="17"/>
  <c r="G17" i="17"/>
  <c r="E17" i="17"/>
  <c r="H17" i="16"/>
  <c r="F17" i="16"/>
  <c r="G17" i="16"/>
  <c r="E17" i="16"/>
  <c r="D14" i="16"/>
  <c r="D49" i="15"/>
  <c r="J26" i="13"/>
  <c r="J29" i="13" s="1"/>
  <c r="G32" i="13" s="1"/>
  <c r="G26" i="13"/>
  <c r="H26" i="13"/>
  <c r="K19" i="13"/>
  <c r="G29" i="13"/>
  <c r="J30" i="13" s="1"/>
  <c r="I23" i="12"/>
  <c r="I26" i="12" s="1"/>
  <c r="G21" i="12"/>
  <c r="H21" i="12" s="1"/>
  <c r="J21" i="12"/>
  <c r="J23" i="12" s="1"/>
  <c r="J30" i="12"/>
  <c r="H29" i="12"/>
  <c r="I24" i="12"/>
  <c r="I27" i="12" s="1"/>
  <c r="I30" i="12" s="1"/>
  <c r="C35" i="20" l="1"/>
  <c r="C35" i="18"/>
  <c r="B26" i="20"/>
  <c r="B26" i="18"/>
  <c r="I21" i="13"/>
  <c r="B27" i="20"/>
  <c r="B27" i="18"/>
  <c r="H16" i="17"/>
  <c r="H18" i="17" s="1"/>
  <c r="G16" i="17"/>
  <c r="G18" i="17" s="1"/>
  <c r="F16" i="17"/>
  <c r="F18" i="17" s="1"/>
  <c r="E16" i="17"/>
  <c r="E18" i="17" s="1"/>
  <c r="E14" i="16"/>
  <c r="E18" i="16" s="1"/>
  <c r="H14" i="16"/>
  <c r="H18" i="16" s="1"/>
  <c r="G14" i="16"/>
  <c r="G18" i="16" s="1"/>
  <c r="F14" i="16"/>
  <c r="F18" i="16" s="1"/>
  <c r="H29" i="13"/>
  <c r="G33" i="13"/>
  <c r="J33" i="13"/>
  <c r="K30" i="13"/>
  <c r="G26" i="12"/>
  <c r="H26" i="12" s="1"/>
  <c r="B20" i="18" s="1"/>
  <c r="J26" i="12"/>
  <c r="J29" i="12" s="1"/>
  <c r="G32" i="12" s="1"/>
  <c r="K26" i="12"/>
  <c r="I29" i="12"/>
  <c r="J33" i="12"/>
  <c r="G33" i="12"/>
  <c r="K21" i="12"/>
  <c r="K23" i="12" s="1"/>
  <c r="K25" i="12" s="1"/>
  <c r="K30" i="12"/>
  <c r="C29" i="20" l="1"/>
  <c r="C29" i="18"/>
  <c r="D19" i="17"/>
  <c r="B19" i="17"/>
  <c r="I23" i="13"/>
  <c r="I26" i="13" s="1"/>
  <c r="K21" i="13"/>
  <c r="K23" i="13" s="1"/>
  <c r="K25" i="13" s="1"/>
  <c r="K29" i="12"/>
  <c r="K28" i="12"/>
  <c r="B20" i="20"/>
  <c r="C23" i="20" s="1"/>
  <c r="C36" i="20" s="1"/>
  <c r="C37" i="20" s="1"/>
  <c r="C38" i="20" s="1"/>
  <c r="C39" i="20" s="1"/>
  <c r="C40" i="20" s="1"/>
  <c r="C23" i="18"/>
  <c r="C36" i="18" s="1"/>
  <c r="C37" i="18" s="1"/>
  <c r="C38" i="18" s="1"/>
  <c r="C39" i="18" s="1"/>
  <c r="C40" i="18" s="1"/>
  <c r="D19" i="16"/>
  <c r="G19" i="16" s="1"/>
  <c r="G20" i="16" s="1"/>
  <c r="B19" i="16"/>
  <c r="G19" i="17"/>
  <c r="G20" i="17" s="1"/>
  <c r="F19" i="17"/>
  <c r="F20" i="17" s="1"/>
  <c r="E19" i="17"/>
  <c r="E20" i="17" s="1"/>
  <c r="E19" i="16"/>
  <c r="E20" i="16" s="1"/>
  <c r="F32" i="12"/>
  <c r="F33" i="12"/>
  <c r="K26" i="13" l="1"/>
  <c r="I29" i="13"/>
  <c r="F19" i="16"/>
  <c r="F20" i="16" s="1"/>
  <c r="H32" i="12"/>
  <c r="K31" i="12"/>
  <c r="H33" i="12"/>
  <c r="I33" i="12"/>
  <c r="K33" i="12" s="1"/>
  <c r="F33" i="13" l="1"/>
  <c r="F32" i="13"/>
  <c r="K29" i="13"/>
  <c r="K28" i="13"/>
  <c r="H32" i="13" l="1"/>
  <c r="K31" i="13"/>
  <c r="H33" i="13"/>
  <c r="I33" i="13"/>
  <c r="K33" i="13" s="1"/>
</calcChain>
</file>

<file path=xl/sharedStrings.xml><?xml version="1.0" encoding="utf-8"?>
<sst xmlns="http://schemas.openxmlformats.org/spreadsheetml/2006/main" count="442" uniqueCount="196">
  <si>
    <t>Data</t>
  </si>
  <si>
    <t>Task 1 - value view</t>
  </si>
  <si>
    <t>Kilograms</t>
  </si>
  <si>
    <t>Price (£)</t>
  </si>
  <si>
    <t>3 March - Purchased</t>
  </si>
  <si>
    <t>4 March - Issued</t>
  </si>
  <si>
    <t>5 March - Purchased</t>
  </si>
  <si>
    <t>6 March - Issued</t>
  </si>
  <si>
    <t>7 March - Returned</t>
  </si>
  <si>
    <t>8 March - Issued</t>
  </si>
  <si>
    <t>INVENTORY RECORD CARD - Onions</t>
  </si>
  <si>
    <t>Receipts</t>
  </si>
  <si>
    <t>Issues</t>
  </si>
  <si>
    <t>Balance</t>
  </si>
  <si>
    <t>Date</t>
  </si>
  <si>
    <t>Details</t>
  </si>
  <si>
    <t>Units (kg)</t>
  </si>
  <si>
    <t>CPU (£)</t>
  </si>
  <si>
    <t>Value (£)</t>
  </si>
  <si>
    <t>1 March</t>
  </si>
  <si>
    <t>Opening Balance</t>
  </si>
  <si>
    <t>3 March</t>
  </si>
  <si>
    <t>Received from Supplier</t>
  </si>
  <si>
    <t xml:space="preserve"> (1)</t>
  </si>
  <si>
    <t>4 March</t>
  </si>
  <si>
    <t>Issues to Production</t>
  </si>
  <si>
    <t xml:space="preserve"> *</t>
  </si>
  <si>
    <t>5 March</t>
  </si>
  <si>
    <t xml:space="preserve"> (1) for both receipts</t>
  </si>
  <si>
    <t>6 March</t>
  </si>
  <si>
    <t>7 March</t>
  </si>
  <si>
    <t>Returns to Supplier</t>
  </si>
  <si>
    <t>8 March</t>
  </si>
  <si>
    <t xml:space="preserve"> *(1) for both</t>
  </si>
  <si>
    <t>Total = 10 marks</t>
  </si>
  <si>
    <t>Task 1 - Additional Guidance</t>
  </si>
  <si>
    <t>●</t>
  </si>
  <si>
    <t>Issues do not need totals.</t>
  </si>
  <si>
    <t>If Balance column done as running balance – mark balances box as per solution.</t>
  </si>
  <si>
    <t>If candidate has gone wrong, Value in the Balance Box MUST BE Units x CPU.</t>
  </si>
  <si>
    <t>(There are differing ways to get to the Value in the Balance which give differing answers. In this instance, mark the box as stand-alone).</t>
  </si>
  <si>
    <t xml:space="preserve">For 8 March Issues, although question requires an issue of 400kg, DNA in Issues column if this figure is higher than the 7 March balance. However, if candidate </t>
  </si>
  <si>
    <t>does this and Balance goes into negative due to earlier error - treat as consequential in Balance column.  If candidate issues all the balance available on 7 March</t>
  </si>
  <si>
    <t xml:space="preserve">If 7 March is treated as a receipt, the balance may contain 2 or 3 groups of inventories (candidate may have added 50 onto 450, or shown the 50 on a third line). </t>
  </si>
  <si>
    <t>Both are acceptable.</t>
  </si>
  <si>
    <t>Task 1 - formula view</t>
  </si>
  <si>
    <t>1 mark</t>
  </si>
  <si>
    <t>1 mark is awarded for formulae in each of the 3 sections.</t>
  </si>
  <si>
    <t>The value in the balance column can be calculated in a variety of ways - award marks as long as cell-referenced formulae are used.</t>
  </si>
  <si>
    <t>Total Units Produced</t>
  </si>
  <si>
    <t>Preparation Department Data</t>
  </si>
  <si>
    <t>Basic Wage Rate</t>
  </si>
  <si>
    <t>No of Staff</t>
  </si>
  <si>
    <t>employees</t>
  </si>
  <si>
    <t>Hours Worked</t>
  </si>
  <si>
    <t>hours each</t>
  </si>
  <si>
    <t>Baking Department Data</t>
  </si>
  <si>
    <t>per unit</t>
  </si>
  <si>
    <t>Expected Production</t>
  </si>
  <si>
    <t>units per hour</t>
  </si>
  <si>
    <t>Actual Hours Worked</t>
  </si>
  <si>
    <t>hours</t>
  </si>
  <si>
    <t>Bonus</t>
  </si>
  <si>
    <t>per hour saved</t>
  </si>
  <si>
    <t>Packaging Department Data</t>
  </si>
  <si>
    <t>per hour</t>
  </si>
  <si>
    <t>Overtime Hours Worked</t>
  </si>
  <si>
    <t>Overtime Rate</t>
  </si>
  <si>
    <t>times basic rate</t>
  </si>
  <si>
    <t>Total Hours Worked</t>
  </si>
  <si>
    <t>hours (including overtime)</t>
  </si>
  <si>
    <t>LABOUR CALCULATION - Job HH17</t>
  </si>
  <si>
    <t>PREPARATION DEPARTMENT</t>
  </si>
  <si>
    <t>Total Labour Cost - Preparation</t>
  </si>
  <si>
    <t>BAKING DEPARTMENT</t>
  </si>
  <si>
    <t>Basic Labour Cost</t>
  </si>
  <si>
    <t>Total Time Allowed (hours)</t>
  </si>
  <si>
    <t xml:space="preserve">     (1)</t>
  </si>
  <si>
    <t>Time Saved (hours)</t>
  </si>
  <si>
    <t>Total Bonus Paid</t>
  </si>
  <si>
    <t>Total Labour Cost - Baking</t>
  </si>
  <si>
    <t>PACKAGING DEPARTMENT</t>
  </si>
  <si>
    <t>Overtime Cost</t>
  </si>
  <si>
    <t>Total Labour Cost - Packaging</t>
  </si>
  <si>
    <t>TOTAL LABOUR COST FOR JOB HH17</t>
  </si>
  <si>
    <t>Total = 11 marks</t>
  </si>
  <si>
    <t>F1</t>
  </si>
  <si>
    <t>F2</t>
  </si>
  <si>
    <t>Total = 2 marks</t>
  </si>
  <si>
    <t>DEPARTMENTAL INFORMATION</t>
  </si>
  <si>
    <t>Preparation</t>
  </si>
  <si>
    <t>Baking</t>
  </si>
  <si>
    <t>Packaging</t>
  </si>
  <si>
    <t>Service</t>
  </si>
  <si>
    <t>Total</t>
  </si>
  <si>
    <t>Floor Area (sq m)</t>
  </si>
  <si>
    <t>Number of Employees</t>
  </si>
  <si>
    <t>Indirect Materials</t>
  </si>
  <si>
    <t>Value of Non-Current Assets</t>
  </si>
  <si>
    <t>OVERHEAD ANALYSIS SHEET</t>
  </si>
  <si>
    <t>Basis of Apportionment</t>
  </si>
  <si>
    <t>Rate</t>
  </si>
  <si>
    <t>PRODUCTION DEPARTMENTS</t>
  </si>
  <si>
    <t>Overhead</t>
  </si>
  <si>
    <t>Allocated</t>
  </si>
  <si>
    <t>Rent and Rates</t>
  </si>
  <si>
    <t>Employee Supervision</t>
  </si>
  <si>
    <t>Heat and Light</t>
  </si>
  <si>
    <t>Depreciation of Non-Current Assets</t>
  </si>
  <si>
    <t>TOTAL OVERHEADS</t>
  </si>
  <si>
    <t>Re-apportionment of Service</t>
  </si>
  <si>
    <t xml:space="preserve"> (2)</t>
  </si>
  <si>
    <t>TOTAL PRODUCTION OVERHEADS</t>
  </si>
  <si>
    <t xml:space="preserve"> * (1) for both</t>
  </si>
  <si>
    <t>Total = 8 marks</t>
  </si>
  <si>
    <t>Additional Guidance</t>
  </si>
  <si>
    <r>
      <rPr>
        <sz val="9"/>
        <rFont val="Trebuchet MS"/>
        <family val="2"/>
      </rPr>
      <t>●</t>
    </r>
    <r>
      <rPr>
        <sz val="8"/>
        <rFont val="Trebuchet MS"/>
        <family val="2"/>
      </rPr>
      <t xml:space="preserve"> </t>
    </r>
    <r>
      <rPr>
        <sz val="11"/>
        <rFont val="Trebuchet MS"/>
        <family val="2"/>
      </rPr>
      <t>Candidates do not need to have completed Basis of Apportionment or Rate columns, therefore do not penalise incorrect information in these columns in Value View.</t>
    </r>
  </si>
  <si>
    <r>
      <rPr>
        <sz val="9"/>
        <rFont val="Trebuchet MS"/>
        <family val="2"/>
      </rPr>
      <t>●</t>
    </r>
    <r>
      <rPr>
        <sz val="8"/>
        <rFont val="Trebuchet MS"/>
        <family val="2"/>
      </rPr>
      <t xml:space="preserve"> </t>
    </r>
    <r>
      <rPr>
        <sz val="11"/>
        <rFont val="Trebuchet MS"/>
        <family val="2"/>
      </rPr>
      <t>If the number 1 appears in the rate column for Indirect Materials - Ignore in both Value and Formula View.</t>
    </r>
  </si>
  <si>
    <r>
      <rPr>
        <sz val="9"/>
        <rFont val="Trebuchet MS"/>
        <family val="2"/>
      </rPr>
      <t xml:space="preserve">● </t>
    </r>
    <r>
      <rPr>
        <sz val="11"/>
        <rFont val="Trebuchet MS"/>
        <family val="2"/>
      </rPr>
      <t>For the re-apportionment of Service Dept, if one error - award 1 mark. If two errors - award 0 marks.</t>
    </r>
  </si>
  <si>
    <r>
      <rPr>
        <sz val="9"/>
        <rFont val="Trebuchet MS"/>
        <family val="2"/>
      </rPr>
      <t>●</t>
    </r>
    <r>
      <rPr>
        <sz val="11"/>
        <rFont val="Trebuchet MS"/>
        <family val="2"/>
      </rPr>
      <t xml:space="preserve"> If re-apportionment split correct but candidate shows £77,460 in final line - DNA Subtotal/Total mark.</t>
    </r>
  </si>
  <si>
    <r>
      <rPr>
        <sz val="9"/>
        <rFont val="Trebuchet MS"/>
        <family val="2"/>
      </rPr>
      <t>●</t>
    </r>
    <r>
      <rPr>
        <sz val="11"/>
        <rFont val="Trebuchet MS"/>
        <family val="2"/>
      </rPr>
      <t xml:space="preserve"> If no re-apportionment done (and thus no final total) award mark for subtotal as being final total (accept if Service Dept not subtotalled/totalled).</t>
    </r>
  </si>
  <si>
    <r>
      <rPr>
        <b/>
        <sz val="11"/>
        <rFont val="Trebuchet MS"/>
        <family val="2"/>
      </rPr>
      <t>NOTE</t>
    </r>
    <r>
      <rPr>
        <sz val="11"/>
        <rFont val="Trebuchet MS"/>
        <family val="2"/>
      </rPr>
      <t xml:space="preserve"> - Employee Supervision rate was set to 0 decimal places. If wrong basis used - decimal places will not show in printout.</t>
    </r>
  </si>
  <si>
    <t>F3</t>
  </si>
  <si>
    <t>Total = 3 marks</t>
  </si>
  <si>
    <r>
      <rPr>
        <sz val="10"/>
        <rFont val="Trebuchet MS"/>
        <family val="2"/>
      </rPr>
      <t>●</t>
    </r>
    <r>
      <rPr>
        <sz val="8"/>
        <rFont val="Trebuchet MS"/>
        <family val="2"/>
      </rPr>
      <t xml:space="preserve"> </t>
    </r>
    <r>
      <rPr>
        <sz val="11"/>
        <rFont val="Trebuchet MS"/>
        <family val="2"/>
      </rPr>
      <t>Ignore a typed 0 in the Service Dept re-apportionment and a typed 1 in the Rate column for Indirect Materials.</t>
    </r>
  </si>
  <si>
    <t>DATA</t>
  </si>
  <si>
    <t>VAT Rate</t>
  </si>
  <si>
    <t>Profit Rate</t>
  </si>
  <si>
    <t>Materials</t>
  </si>
  <si>
    <t>4th March</t>
  </si>
  <si>
    <t>kgs (the first  100kgs issued)</t>
  </si>
  <si>
    <t>6th March</t>
  </si>
  <si>
    <t>of the total issues on that date</t>
  </si>
  <si>
    <t>Additional ingredients</t>
  </si>
  <si>
    <t>Cost of Packaging</t>
  </si>
  <si>
    <t>Overhead Rates</t>
  </si>
  <si>
    <t>per direct labour hour (basic)</t>
  </si>
  <si>
    <t>JOB COST STATEMENT - HH17</t>
  </si>
  <si>
    <t>£</t>
  </si>
  <si>
    <t xml:space="preserve">MATERIALS </t>
  </si>
  <si>
    <t>Onions - 4th March</t>
  </si>
  <si>
    <t>Onions - 6th March</t>
  </si>
  <si>
    <t>Additional Ingredients</t>
  </si>
  <si>
    <t>*</t>
  </si>
  <si>
    <t>Total Material Cost</t>
  </si>
  <si>
    <t>* (1)</t>
  </si>
  <si>
    <t>*for both entries</t>
  </si>
  <si>
    <t>and 3 subtotals</t>
  </si>
  <si>
    <t>LABOUR</t>
  </si>
  <si>
    <t>Preparation Department</t>
  </si>
  <si>
    <t>Baking Department</t>
  </si>
  <si>
    <t xml:space="preserve">       (1)</t>
  </si>
  <si>
    <t>Packaging Department</t>
  </si>
  <si>
    <t>Total Labour Cost</t>
  </si>
  <si>
    <t>OVERHEADS</t>
  </si>
  <si>
    <t>Total Overhead Cost</t>
  </si>
  <si>
    <t>TOTAL COST</t>
  </si>
  <si>
    <t>‡</t>
  </si>
  <si>
    <t>Profit</t>
  </si>
  <si>
    <t>VAT</t>
  </si>
  <si>
    <t>SELLING PRICE</t>
  </si>
  <si>
    <t>‡ (1)</t>
  </si>
  <si>
    <r>
      <rPr>
        <b/>
        <sz val="11"/>
        <color rgb="FFFF0000"/>
        <rFont val="Aptos Narrow"/>
        <family val="2"/>
      </rPr>
      <t>‡</t>
    </r>
    <r>
      <rPr>
        <b/>
        <sz val="11"/>
        <color rgb="FFFF0000"/>
        <rFont val="Trebuchet MS"/>
        <family val="2"/>
      </rPr>
      <t xml:space="preserve"> for all 3 subtotals/totals</t>
    </r>
  </si>
  <si>
    <t>10 Marks</t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</si>
  <si>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If candidate has applied VAT and Mark-Up to each subtotal - accept for 1 mark each.</t>
    </r>
  </si>
  <si>
    <t xml:space="preserve">  (In this instance - it doesn't matter if VAT is before Profit in the formula)</t>
  </si>
  <si>
    <t xml:space="preserve">  Final Selling Price may also be awarded if candidate shows this seperately.</t>
  </si>
  <si>
    <t xml:space="preserve">  accept subtotal with or without these figures.</t>
  </si>
  <si>
    <t xml:space="preserve">  (Common figures are £1608.20, £1,723.20, £1813.20)</t>
  </si>
  <si>
    <r>
      <rPr>
        <sz val="8"/>
        <rFont val="Trebuchet MS"/>
        <family val="2"/>
      </rPr>
      <t>●</t>
    </r>
    <r>
      <rPr>
        <sz val="11"/>
        <rFont val="Trebuchet MS"/>
        <family val="2"/>
      </rPr>
      <t xml:space="preserve"> Accept labour subtotal as either, subtotal copied from Labour worksheet OR a subtotal </t>
    </r>
  </si>
  <si>
    <t xml:space="preserve">  calculated in Job Cost worksheet</t>
  </si>
  <si>
    <t xml:space="preserve">  using either basic hours given or the basic hours they worked out.</t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</si>
  <si>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For Packaging Department Overhead, accept £120 for 1 mark. Any other figure - 0 marks.</t>
    </r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</si>
  <si>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Ignore any extra data below final Selling Price.</t>
    </r>
  </si>
  <si>
    <t xml:space="preserve">Task 4 - value view </t>
  </si>
  <si>
    <t>(Do not award (DNA) maximum of 1 mark).</t>
  </si>
  <si>
    <t>If Issues are entered in Receipts, DNA mark each time.</t>
  </si>
  <si>
    <t>Watch for consequentiality throughout.</t>
  </si>
  <si>
    <t>If Balance has 2 separate inventories, it needs to show a total value of both inventories to gain the Balance mark. If candidate repeats this, treat as consequential.</t>
  </si>
  <si>
    <t>Where 2 separate inventories and total value are shown but individual totals are not – accept, eg 3 March only has £1158 in balance.</t>
  </si>
  <si>
    <t>If done as LIFO, DNA the 4 Issue marks.</t>
  </si>
  <si>
    <t>If done as AVCO, DNA the 5 Balance marks.</t>
  </si>
  <si>
    <t>to take balance of 8 March to 0, then accept as consequential in both the Issues and Balance columns.</t>
  </si>
  <si>
    <r>
      <rPr>
        <b/>
        <sz val="8"/>
        <color rgb="FFFF0000"/>
        <rFont val="Trebuchet MS"/>
        <family val="2"/>
      </rPr>
      <t xml:space="preserve">● </t>
    </r>
    <r>
      <rPr>
        <b/>
        <sz val="11"/>
        <color rgb="FFFF0000"/>
        <rFont val="Trebuchet MS"/>
        <family val="2"/>
      </rPr>
      <t>Ignore any extra information below Total Labour Cost in either Value or Formula View.</t>
    </r>
  </si>
  <si>
    <r>
      <rPr>
        <b/>
        <sz val="8"/>
        <color rgb="FFFF0000"/>
        <rFont val="Trebuchet MS"/>
        <family val="2"/>
      </rPr>
      <t xml:space="preserve">● </t>
    </r>
    <r>
      <rPr>
        <b/>
        <sz val="11"/>
        <color rgb="FFFF0000"/>
        <rFont val="Trebuchet MS"/>
        <family val="2"/>
      </rPr>
      <t>Total Hours Worked in Baking must be 80.</t>
    </r>
  </si>
  <si>
    <r>
      <rPr>
        <sz val="9"/>
        <rFont val="Trebuchet MS"/>
        <family val="2"/>
      </rPr>
      <t>●</t>
    </r>
    <r>
      <rPr>
        <sz val="11"/>
        <rFont val="Trebuchet MS"/>
        <family val="2"/>
      </rPr>
      <t xml:space="preserve"> If Service Dept has re-apportionment figure, DNA 1 of the 2 re-apportionment marks but do not penalise inclusion in Final Total.</t>
    </r>
  </si>
  <si>
    <r>
      <rPr>
        <sz val="10"/>
        <rFont val="Trebuchet MS"/>
        <family val="2"/>
      </rPr>
      <t>●</t>
    </r>
    <r>
      <rPr>
        <sz val="8"/>
        <rFont val="Trebuchet MS"/>
        <family val="2"/>
      </rPr>
      <t xml:space="preserve"> </t>
    </r>
    <r>
      <rPr>
        <sz val="11"/>
        <rFont val="Trebuchet MS"/>
        <family val="2"/>
      </rPr>
      <t>If candidate has not re-apportioned - DNA F2 mark.</t>
    </r>
  </si>
  <si>
    <t>● Although candidates do not need to have completed Rate column, if numbers used in formula in Rate column - DNA formula award/(s). (Except for Indirect Materials)</t>
  </si>
  <si>
    <r>
      <rPr>
        <sz val="10"/>
        <rFont val="Trebuchet MS"/>
        <family val="2"/>
      </rPr>
      <t>●</t>
    </r>
    <r>
      <rPr>
        <sz val="8"/>
        <rFont val="Trebuchet MS"/>
        <family val="2"/>
      </rPr>
      <t xml:space="preserve"> </t>
    </r>
    <r>
      <rPr>
        <sz val="11"/>
        <rFont val="Trebuchet MS"/>
        <family val="2"/>
      </rPr>
      <t>Candidates do not need to use cell B19. However, if they do it must be cell referenced. If not - DNA F2 mark.</t>
    </r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</si>
  <si>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If candidate has used kg or percentage figure when calculating Onions, DNA awards but</t>
    </r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</si>
  <si>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Watch for consequentiality on Preparation and Baking Overheads. For Baking OH - accept candidate</t>
    </r>
  </si>
  <si>
    <r>
      <rPr>
        <sz val="8"/>
        <rFont val="Trebuchet MS"/>
        <family val="2"/>
      </rPr>
      <t>●</t>
    </r>
    <r>
      <rPr>
        <sz val="11"/>
        <rFont val="Trebuchet MS"/>
        <family val="2"/>
      </rPr>
      <t xml:space="preserve"> If Total Cost label missing/wrong (eg Prime Cost) - Ignore</t>
    </r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</si>
  <si>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If Profit and VAT not labelled, DNA 1 of the 2 marks.</t>
    </r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</si>
  <si>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If Profit or VAT subtracted - DNA subtotal/final total mark</t>
    </r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</si>
  <si>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If VAT before Profit - DNA the VAT mark.</t>
    </r>
  </si>
  <si>
    <r>
      <rPr>
        <sz val="8"/>
        <rFont val="Trebuchet MS"/>
        <family val="2"/>
      </rPr>
      <t xml:space="preserve">● </t>
    </r>
    <r>
      <rPr>
        <sz val="11"/>
        <rFont val="Trebuchet MS"/>
        <family val="2"/>
      </rPr>
      <t>If final total not labelled Selling Price/Sales Value/Cost to Customer etc - DNA award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</si>
</sst>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.00"/>
    <numFmt numFmtId="165" formatCode="&quot;£&quot;#,##0"/>
  </numFmts>
  <fonts count="27" x14ac:knownFonts="1">
    <font>
      <sz val="10"/>
      <name val="Arial"/>
    </font>
    <font>
      <b/>
      <sz val="11"/>
      <name val="Trebuchet MS"/>
      <family val="2"/>
    </font>
    <font>
      <sz val="11"/>
      <name val="Trebuchet MS"/>
      <family val="2"/>
    </font>
    <font>
      <sz val="11"/>
      <name val="Arial"/>
      <family val="2"/>
    </font>
    <font>
      <sz val="10"/>
      <name val="Arial"/>
      <family val="2"/>
    </font>
    <font>
      <i/>
      <sz val="11"/>
      <name val="Trebuchet MS"/>
      <family val="2"/>
    </font>
    <font>
      <b/>
      <i/>
      <sz val="11"/>
      <name val="Trebuchet MS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Trebuchet MS"/>
      <family val="2"/>
    </font>
    <font>
      <sz val="11"/>
      <color rgb="FF00B0F0"/>
      <name val="Trebuchet MS"/>
      <family val="2"/>
    </font>
    <font>
      <b/>
      <sz val="11"/>
      <color rgb="FF7030A0"/>
      <name val="Trebuchet MS"/>
      <family val="2"/>
    </font>
    <font>
      <b/>
      <sz val="10"/>
      <color rgb="FFFF0000"/>
      <name val="Arial"/>
      <family val="2"/>
    </font>
    <font>
      <b/>
      <sz val="11"/>
      <color rgb="FF00B0F0"/>
      <name val="Arial"/>
      <family val="2"/>
    </font>
    <font>
      <b/>
      <sz val="11"/>
      <color rgb="FF7030A0"/>
      <name val="Arial"/>
      <family val="2"/>
    </font>
    <font>
      <sz val="10"/>
      <name val="Trebuchet MS"/>
      <family val="2"/>
    </font>
    <font>
      <sz val="11"/>
      <color rgb="FFFF0000"/>
      <name val="Trebuchet MS"/>
      <family val="2"/>
    </font>
    <font>
      <u/>
      <sz val="11"/>
      <name val="Trebuchet MS"/>
      <family val="2"/>
    </font>
    <font>
      <sz val="6"/>
      <name val="Aptos Narrow"/>
      <family val="2"/>
    </font>
    <font>
      <sz val="8"/>
      <name val="Trebuchet MS"/>
      <family val="2"/>
    </font>
    <font>
      <b/>
      <sz val="8"/>
      <color rgb="FFFF0000"/>
      <name val="Trebuchet MS"/>
      <family val="2"/>
    </font>
    <font>
      <sz val="12"/>
      <name val="Trebuchet MS"/>
      <family val="2"/>
    </font>
    <font>
      <b/>
      <sz val="11"/>
      <color rgb="FFFF0000"/>
      <name val="Aptos Narrow"/>
      <family val="2"/>
    </font>
    <font>
      <b/>
      <sz val="12"/>
      <color rgb="FFFF0000"/>
      <name val="Aptos Narrow"/>
      <family val="2"/>
    </font>
    <font>
      <b/>
      <sz val="12"/>
      <color rgb="FFFF0000"/>
      <name val="Trebuchet MS"/>
      <family val="2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6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1" fillId="0" borderId="0" xfId="1" applyFont="1"/>
    <xf numFmtId="0" fontId="2" fillId="0" borderId="0" xfId="1" applyFont="1"/>
    <xf numFmtId="0" fontId="1" fillId="0" borderId="0" xfId="1" applyFont="1" applyAlignment="1">
      <alignment horizontal="right"/>
    </xf>
    <xf numFmtId="164" fontId="2" fillId="0" borderId="0" xfId="1" applyNumberFormat="1" applyFont="1"/>
    <xf numFmtId="0" fontId="2" fillId="0" borderId="0" xfId="1" applyFont="1" applyAlignment="1">
      <alignment horizontal="right"/>
    </xf>
    <xf numFmtId="164" fontId="2" fillId="2" borderId="1" xfId="1" applyNumberFormat="1" applyFont="1" applyFill="1" applyBorder="1"/>
    <xf numFmtId="0" fontId="4" fillId="0" borderId="0" xfId="1"/>
    <xf numFmtId="165" fontId="2" fillId="0" borderId="0" xfId="1" applyNumberFormat="1" applyFont="1"/>
    <xf numFmtId="0" fontId="2" fillId="0" borderId="21" xfId="1" applyFont="1" applyBorder="1"/>
    <xf numFmtId="0" fontId="1" fillId="0" borderId="0" xfId="1" applyFont="1" applyAlignment="1">
      <alignment horizontal="right" wrapText="1"/>
    </xf>
    <xf numFmtId="0" fontId="2" fillId="2" borderId="0" xfId="1" applyFont="1" applyFill="1"/>
    <xf numFmtId="0" fontId="4" fillId="2" borderId="0" xfId="1" applyFill="1"/>
    <xf numFmtId="165" fontId="2" fillId="0" borderId="25" xfId="1" applyNumberFormat="1" applyFont="1" applyBorder="1"/>
    <xf numFmtId="0" fontId="7" fillId="0" borderId="0" xfId="0" applyFont="1"/>
    <xf numFmtId="0" fontId="10" fillId="0" borderId="0" xfId="1" applyFont="1"/>
    <xf numFmtId="0" fontId="12" fillId="0" borderId="0" xfId="1" applyFont="1"/>
    <xf numFmtId="0" fontId="13" fillId="0" borderId="0" xfId="1" applyFont="1"/>
    <xf numFmtId="0" fontId="9" fillId="0" borderId="0" xfId="1" applyFont="1"/>
    <xf numFmtId="0" fontId="14" fillId="0" borderId="0" xfId="1" applyFont="1"/>
    <xf numFmtId="0" fontId="15" fillId="0" borderId="0" xfId="1" applyFont="1"/>
    <xf numFmtId="0" fontId="8" fillId="0" borderId="0" xfId="1" applyFont="1"/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3" fontId="11" fillId="0" borderId="0" xfId="1" applyNumberFormat="1" applyFont="1" applyAlignment="1">
      <alignment horizontal="right"/>
    </xf>
    <xf numFmtId="0" fontId="17" fillId="0" borderId="0" xfId="1" applyFont="1"/>
    <xf numFmtId="165" fontId="2" fillId="2" borderId="0" xfId="1" applyNumberFormat="1" applyFont="1" applyFill="1"/>
    <xf numFmtId="49" fontId="8" fillId="0" borderId="0" xfId="1" applyNumberFormat="1" applyFont="1" applyAlignment="1">
      <alignment horizontal="center" vertical="center"/>
    </xf>
    <xf numFmtId="0" fontId="3" fillId="0" borderId="0" xfId="1" applyFont="1"/>
    <xf numFmtId="0" fontId="3" fillId="0" borderId="27" xfId="1" applyFont="1" applyBorder="1"/>
    <xf numFmtId="0" fontId="8" fillId="0" borderId="28" xfId="1" applyFont="1" applyBorder="1" applyAlignment="1">
      <alignment horizontal="right" wrapText="1"/>
    </xf>
    <xf numFmtId="0" fontId="8" fillId="0" borderId="29" xfId="1" applyFont="1" applyBorder="1" applyAlignment="1">
      <alignment horizontal="right" wrapText="1"/>
    </xf>
    <xf numFmtId="0" fontId="3" fillId="0" borderId="0" xfId="1" applyFont="1" applyAlignment="1">
      <alignment horizontal="right" wrapText="1"/>
    </xf>
    <xf numFmtId="49" fontId="2" fillId="0" borderId="20" xfId="1" applyNumberFormat="1" applyFont="1" applyBorder="1" applyAlignment="1">
      <alignment horizontal="left"/>
    </xf>
    <xf numFmtId="49" fontId="2" fillId="0" borderId="0" xfId="1" applyNumberFormat="1" applyFont="1"/>
    <xf numFmtId="49" fontId="1" fillId="0" borderId="0" xfId="1" applyNumberFormat="1" applyFont="1"/>
    <xf numFmtId="49" fontId="2" fillId="0" borderId="22" xfId="1" applyNumberFormat="1" applyFont="1" applyBorder="1" applyAlignment="1">
      <alignment horizontal="left"/>
    </xf>
    <xf numFmtId="0" fontId="2" fillId="0" borderId="23" xfId="1" applyFont="1" applyBorder="1"/>
    <xf numFmtId="0" fontId="2" fillId="0" borderId="24" xfId="1" applyFont="1" applyBorder="1"/>
    <xf numFmtId="0" fontId="2" fillId="0" borderId="1" xfId="1" applyFont="1" applyBorder="1"/>
    <xf numFmtId="49" fontId="2" fillId="0" borderId="2" xfId="1" applyNumberFormat="1" applyFont="1" applyBorder="1"/>
    <xf numFmtId="0" fontId="2" fillId="0" borderId="2" xfId="1" applyFont="1" applyBorder="1"/>
    <xf numFmtId="2" fontId="2" fillId="0" borderId="30" xfId="1" applyNumberFormat="1" applyFont="1" applyBorder="1"/>
    <xf numFmtId="2" fontId="2" fillId="0" borderId="31" xfId="1" applyNumberFormat="1" applyFont="1" applyBorder="1"/>
    <xf numFmtId="0" fontId="2" fillId="0" borderId="32" xfId="1" applyFont="1" applyBorder="1"/>
    <xf numFmtId="0" fontId="2" fillId="0" borderId="33" xfId="1" applyFont="1" applyBorder="1"/>
    <xf numFmtId="0" fontId="2" fillId="0" borderId="34" xfId="1" applyFont="1" applyBorder="1"/>
    <xf numFmtId="0" fontId="2" fillId="0" borderId="35" xfId="1" applyFont="1" applyBorder="1"/>
    <xf numFmtId="2" fontId="2" fillId="0" borderId="37" xfId="1" applyNumberFormat="1" applyFont="1" applyBorder="1"/>
    <xf numFmtId="2" fontId="2" fillId="0" borderId="9" xfId="1" applyNumberFormat="1" applyFont="1" applyBorder="1"/>
    <xf numFmtId="0" fontId="2" fillId="0" borderId="8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38" xfId="1" applyFont="1" applyBorder="1"/>
    <xf numFmtId="2" fontId="2" fillId="0" borderId="39" xfId="1" applyNumberFormat="1" applyFont="1" applyBorder="1"/>
    <xf numFmtId="2" fontId="2" fillId="0" borderId="13" xfId="1" applyNumberFormat="1" applyFont="1" applyBorder="1"/>
    <xf numFmtId="0" fontId="2" fillId="0" borderId="12" xfId="1" applyFont="1" applyBorder="1"/>
    <xf numFmtId="0" fontId="2" fillId="0" borderId="14" xfId="1" applyFont="1" applyBorder="1"/>
    <xf numFmtId="0" fontId="2" fillId="0" borderId="15" xfId="1" applyFont="1" applyBorder="1"/>
    <xf numFmtId="0" fontId="2" fillId="0" borderId="16" xfId="1" applyFont="1" applyBorder="1"/>
    <xf numFmtId="0" fontId="2" fillId="0" borderId="40" xfId="1" applyFont="1" applyBorder="1"/>
    <xf numFmtId="49" fontId="2" fillId="0" borderId="41" xfId="1" applyNumberFormat="1" applyFont="1" applyBorder="1"/>
    <xf numFmtId="0" fontId="2" fillId="0" borderId="4" xfId="1" applyFont="1" applyBorder="1"/>
    <xf numFmtId="0" fontId="2" fillId="0" borderId="3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42" xfId="1" applyFont="1" applyBorder="1"/>
    <xf numFmtId="49" fontId="2" fillId="0" borderId="37" xfId="1" applyNumberFormat="1" applyFont="1" applyBorder="1"/>
    <xf numFmtId="0" fontId="2" fillId="0" borderId="9" xfId="1" applyFont="1" applyBorder="1"/>
    <xf numFmtId="0" fontId="2" fillId="0" borderId="43" xfId="1" applyFont="1" applyBorder="1"/>
    <xf numFmtId="49" fontId="2" fillId="0" borderId="39" xfId="1" applyNumberFormat="1" applyFont="1" applyBorder="1"/>
    <xf numFmtId="0" fontId="2" fillId="0" borderId="13" xfId="1" applyFont="1" applyBorder="1"/>
    <xf numFmtId="0" fontId="2" fillId="0" borderId="44" xfId="1" applyFont="1" applyBorder="1"/>
    <xf numFmtId="49" fontId="2" fillId="0" borderId="45" xfId="1" applyNumberFormat="1" applyFont="1" applyBorder="1"/>
    <xf numFmtId="0" fontId="2" fillId="0" borderId="46" xfId="1" applyFont="1" applyBorder="1"/>
    <xf numFmtId="0" fontId="2" fillId="0" borderId="47" xfId="1" applyFont="1" applyBorder="1"/>
    <xf numFmtId="0" fontId="2" fillId="0" borderId="48" xfId="1" applyFont="1" applyBorder="1"/>
    <xf numFmtId="0" fontId="2" fillId="0" borderId="49" xfId="1" applyFont="1" applyBorder="1"/>
    <xf numFmtId="0" fontId="2" fillId="0" borderId="50" xfId="1" applyFont="1" applyBorder="1"/>
    <xf numFmtId="0" fontId="2" fillId="0" borderId="51" xfId="1" applyFont="1" applyBorder="1"/>
    <xf numFmtId="49" fontId="3" fillId="0" borderId="0" xfId="1" applyNumberFormat="1" applyFont="1"/>
    <xf numFmtId="1" fontId="2" fillId="2" borderId="1" xfId="1" applyNumberFormat="1" applyFont="1" applyFill="1" applyBorder="1"/>
    <xf numFmtId="0" fontId="16" fillId="0" borderId="0" xfId="1" applyFont="1"/>
    <xf numFmtId="0" fontId="16" fillId="0" borderId="0" xfId="1" applyFont="1" applyAlignment="1">
      <alignment horizontal="right"/>
    </xf>
    <xf numFmtId="9" fontId="2" fillId="0" borderId="0" xfId="1" applyNumberFormat="1" applyFont="1"/>
    <xf numFmtId="0" fontId="18" fillId="0" borderId="0" xfId="1" applyFont="1"/>
    <xf numFmtId="4" fontId="2" fillId="0" borderId="0" xfId="1" applyNumberFormat="1" applyFont="1" applyAlignment="1">
      <alignment horizontal="right"/>
    </xf>
    <xf numFmtId="0" fontId="10" fillId="0" borderId="0" xfId="1" applyFont="1" applyAlignment="1">
      <alignment horizontal="left"/>
    </xf>
    <xf numFmtId="4" fontId="2" fillId="0" borderId="26" xfId="1" applyNumberFormat="1" applyFont="1" applyBorder="1" applyAlignment="1">
      <alignment horizontal="right"/>
    </xf>
    <xf numFmtId="0" fontId="18" fillId="0" borderId="43" xfId="1" applyFont="1" applyBorder="1"/>
    <xf numFmtId="0" fontId="18" fillId="0" borderId="38" xfId="1" applyFont="1" applyBorder="1"/>
    <xf numFmtId="165" fontId="2" fillId="0" borderId="26" xfId="1" applyNumberFormat="1" applyFont="1" applyBorder="1"/>
    <xf numFmtId="0" fontId="2" fillId="2" borderId="35" xfId="1" applyFont="1" applyFill="1" applyBorder="1"/>
    <xf numFmtId="0" fontId="2" fillId="2" borderId="33" xfId="1" applyFont="1" applyFill="1" applyBorder="1"/>
    <xf numFmtId="0" fontId="2" fillId="2" borderId="36" xfId="1" applyFont="1" applyFill="1" applyBorder="1"/>
    <xf numFmtId="0" fontId="2" fillId="2" borderId="11" xfId="1" applyFont="1" applyFill="1" applyBorder="1"/>
    <xf numFmtId="0" fontId="2" fillId="2" borderId="1" xfId="1" applyFont="1" applyFill="1" applyBorder="1"/>
    <xf numFmtId="0" fontId="2" fillId="2" borderId="38" xfId="1" applyFont="1" applyFill="1" applyBorder="1"/>
    <xf numFmtId="0" fontId="2" fillId="2" borderId="16" xfId="1" applyFont="1" applyFill="1" applyBorder="1"/>
    <xf numFmtId="0" fontId="2" fillId="2" borderId="14" xfId="1" applyFont="1" applyFill="1" applyBorder="1"/>
    <xf numFmtId="0" fontId="2" fillId="2" borderId="40" xfId="1" applyFont="1" applyFill="1" applyBorder="1"/>
    <xf numFmtId="0" fontId="9" fillId="0" borderId="0" xfId="1" quotePrefix="1" applyFont="1"/>
    <xf numFmtId="0" fontId="9" fillId="0" borderId="15" xfId="1" quotePrefix="1" applyFont="1" applyBorder="1" applyAlignment="1">
      <alignment horizontal="right"/>
    </xf>
    <xf numFmtId="0" fontId="9" fillId="0" borderId="0" xfId="0" applyFont="1"/>
    <xf numFmtId="0" fontId="3" fillId="2" borderId="27" xfId="1" applyFont="1" applyFill="1" applyBorder="1"/>
    <xf numFmtId="0" fontId="8" fillId="2" borderId="28" xfId="1" applyFont="1" applyFill="1" applyBorder="1" applyAlignment="1">
      <alignment horizontal="right" wrapText="1"/>
    </xf>
    <xf numFmtId="0" fontId="8" fillId="2" borderId="29" xfId="1" applyFont="1" applyFill="1" applyBorder="1" applyAlignment="1">
      <alignment horizontal="right" wrapText="1"/>
    </xf>
    <xf numFmtId="49" fontId="2" fillId="2" borderId="20" xfId="1" applyNumberFormat="1" applyFont="1" applyFill="1" applyBorder="1" applyAlignment="1">
      <alignment horizontal="left"/>
    </xf>
    <xf numFmtId="0" fontId="2" fillId="2" borderId="21" xfId="1" applyFont="1" applyFill="1" applyBorder="1"/>
    <xf numFmtId="49" fontId="2" fillId="2" borderId="22" xfId="1" applyNumberFormat="1" applyFont="1" applyFill="1" applyBorder="1" applyAlignment="1">
      <alignment horizontal="left"/>
    </xf>
    <xf numFmtId="0" fontId="2" fillId="2" borderId="23" xfId="1" applyFont="1" applyFill="1" applyBorder="1"/>
    <xf numFmtId="0" fontId="2" fillId="2" borderId="24" xfId="1" applyFont="1" applyFill="1" applyBorder="1"/>
    <xf numFmtId="0" fontId="4" fillId="0" borderId="0" xfId="0" applyFont="1"/>
    <xf numFmtId="0" fontId="19" fillId="0" borderId="0" xfId="0" applyFont="1" applyAlignment="1">
      <alignment horizontal="center" vertical="center"/>
    </xf>
    <xf numFmtId="0" fontId="1" fillId="2" borderId="17" xfId="1" applyFont="1" applyFill="1" applyBorder="1"/>
    <xf numFmtId="3" fontId="2" fillId="2" borderId="18" xfId="1" applyNumberFormat="1" applyFont="1" applyFill="1" applyBorder="1"/>
    <xf numFmtId="0" fontId="2" fillId="2" borderId="18" xfId="1" applyFont="1" applyFill="1" applyBorder="1"/>
    <xf numFmtId="0" fontId="2" fillId="2" borderId="19" xfId="1" applyFont="1" applyFill="1" applyBorder="1"/>
    <xf numFmtId="0" fontId="2" fillId="2" borderId="20" xfId="1" applyFont="1" applyFill="1" applyBorder="1"/>
    <xf numFmtId="0" fontId="1" fillId="2" borderId="20" xfId="1" applyFont="1" applyFill="1" applyBorder="1"/>
    <xf numFmtId="164" fontId="2" fillId="2" borderId="0" xfId="1" applyNumberFormat="1" applyFont="1" applyFill="1"/>
    <xf numFmtId="0" fontId="2" fillId="2" borderId="0" xfId="1" applyFont="1" applyFill="1" applyAlignment="1">
      <alignment horizontal="left"/>
    </xf>
    <xf numFmtId="0" fontId="5" fillId="2" borderId="20" xfId="1" applyFont="1" applyFill="1" applyBorder="1"/>
    <xf numFmtId="0" fontId="2" fillId="2" borderId="22" xfId="1" applyFont="1" applyFill="1" applyBorder="1"/>
    <xf numFmtId="0" fontId="2" fillId="2" borderId="23" xfId="1" applyFont="1" applyFill="1" applyBorder="1" applyAlignment="1">
      <alignment horizontal="left"/>
    </xf>
    <xf numFmtId="0" fontId="19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/>
    </xf>
    <xf numFmtId="0" fontId="4" fillId="2" borderId="18" xfId="1" applyFill="1" applyBorder="1"/>
    <xf numFmtId="0" fontId="1" fillId="2" borderId="0" xfId="1" applyFont="1" applyFill="1" applyAlignment="1">
      <alignment horizontal="right"/>
    </xf>
    <xf numFmtId="0" fontId="1" fillId="2" borderId="0" xfId="1" applyFont="1" applyFill="1" applyAlignment="1">
      <alignment horizontal="right" wrapText="1"/>
    </xf>
    <xf numFmtId="0" fontId="1" fillId="2" borderId="21" xfId="1" applyFont="1" applyFill="1" applyBorder="1" applyAlignment="1">
      <alignment horizontal="right"/>
    </xf>
    <xf numFmtId="0" fontId="4" fillId="2" borderId="20" xfId="1" applyFill="1" applyBorder="1"/>
    <xf numFmtId="3" fontId="2" fillId="2" borderId="0" xfId="1" applyNumberFormat="1" applyFont="1" applyFill="1"/>
    <xf numFmtId="3" fontId="2" fillId="2" borderId="21" xfId="1" applyNumberFormat="1" applyFont="1" applyFill="1" applyBorder="1"/>
    <xf numFmtId="165" fontId="2" fillId="2" borderId="21" xfId="1" applyNumberFormat="1" applyFont="1" applyFill="1" applyBorder="1"/>
    <xf numFmtId="0" fontId="4" fillId="2" borderId="22" xfId="1" applyFill="1" applyBorder="1"/>
    <xf numFmtId="0" fontId="4" fillId="2" borderId="23" xfId="1" applyFill="1" applyBorder="1"/>
    <xf numFmtId="165" fontId="2" fillId="2" borderId="23" xfId="1" applyNumberFormat="1" applyFont="1" applyFill="1" applyBorder="1"/>
    <xf numFmtId="165" fontId="2" fillId="2" borderId="24" xfId="1" applyNumberFormat="1" applyFont="1" applyFill="1" applyBorder="1"/>
    <xf numFmtId="0" fontId="1" fillId="2" borderId="0" xfId="1" applyFont="1" applyFill="1"/>
    <xf numFmtId="0" fontId="10" fillId="0" borderId="0" xfId="1" quotePrefix="1" applyFont="1"/>
    <xf numFmtId="0" fontId="24" fillId="0" borderId="0" xfId="1" applyFont="1" applyAlignment="1">
      <alignment horizontal="left"/>
    </xf>
    <xf numFmtId="0" fontId="10" fillId="0" borderId="0" xfId="1" applyFont="1" applyAlignment="1">
      <alignment horizontal="left" vertical="center"/>
    </xf>
    <xf numFmtId="0" fontId="25" fillId="0" borderId="0" xfId="1" quotePrefix="1" applyFont="1" applyAlignment="1">
      <alignment horizontal="left"/>
    </xf>
    <xf numFmtId="0" fontId="16" fillId="2" borderId="17" xfId="1" applyFont="1" applyFill="1" applyBorder="1"/>
    <xf numFmtId="0" fontId="16" fillId="2" borderId="18" xfId="1" applyFont="1" applyFill="1" applyBorder="1" applyAlignment="1">
      <alignment horizontal="right"/>
    </xf>
    <xf numFmtId="0" fontId="16" fillId="2" borderId="0" xfId="1" applyFont="1" applyFill="1" applyAlignment="1">
      <alignment horizontal="right"/>
    </xf>
    <xf numFmtId="0" fontId="6" fillId="2" borderId="17" xfId="1" applyFont="1" applyFill="1" applyBorder="1"/>
    <xf numFmtId="9" fontId="2" fillId="2" borderId="19" xfId="1" applyNumberFormat="1" applyFont="1" applyFill="1" applyBorder="1"/>
    <xf numFmtId="0" fontId="16" fillId="2" borderId="20" xfId="1" applyFont="1" applyFill="1" applyBorder="1"/>
    <xf numFmtId="0" fontId="6" fillId="2" borderId="22" xfId="1" applyFont="1" applyFill="1" applyBorder="1"/>
    <xf numFmtId="9" fontId="2" fillId="2" borderId="24" xfId="1" applyNumberFormat="1" applyFont="1" applyFill="1" applyBorder="1"/>
    <xf numFmtId="0" fontId="16" fillId="2" borderId="0" xfId="1" applyFont="1" applyFill="1"/>
    <xf numFmtId="9" fontId="2" fillId="2" borderId="0" xfId="1" applyNumberFormat="1" applyFont="1" applyFill="1"/>
    <xf numFmtId="8" fontId="2" fillId="2" borderId="0" xfId="1" applyNumberFormat="1" applyFont="1" applyFill="1"/>
    <xf numFmtId="0" fontId="6" fillId="2" borderId="21" xfId="1" applyFont="1" applyFill="1" applyBorder="1"/>
    <xf numFmtId="0" fontId="16" fillId="2" borderId="22" xfId="1" applyFont="1" applyFill="1" applyBorder="1"/>
    <xf numFmtId="0" fontId="16" fillId="2" borderId="23" xfId="1" applyFont="1" applyFill="1" applyBorder="1" applyAlignment="1">
      <alignment horizontal="right"/>
    </xf>
    <xf numFmtId="3" fontId="11" fillId="0" borderId="0" xfId="1" applyNumberFormat="1" applyFont="1" applyAlignment="1">
      <alignment horizontal="left" vertical="top"/>
    </xf>
    <xf numFmtId="0" fontId="22" fillId="2" borderId="18" xfId="1" applyFont="1" applyFill="1" applyBorder="1" applyAlignment="1">
      <alignment horizontal="left"/>
    </xf>
    <xf numFmtId="0" fontId="9" fillId="0" borderId="12" xfId="1" quotePrefix="1" applyFont="1" applyBorder="1"/>
    <xf numFmtId="0" fontId="4" fillId="0" borderId="0" xfId="0" quotePrefix="1" applyFont="1"/>
    <xf numFmtId="0" fontId="1" fillId="2" borderId="21" xfId="1" applyFont="1" applyFill="1" applyBorder="1" applyAlignment="1">
      <alignment horizontal="left"/>
    </xf>
    <xf numFmtId="0" fontId="2" fillId="0" borderId="1" xfId="1" applyFont="1" applyBorder="1"/>
    <xf numFmtId="49" fontId="1" fillId="0" borderId="0" xfId="1" applyNumberFormat="1" applyFont="1" applyAlignment="1">
      <alignment horizontal="left"/>
    </xf>
    <xf numFmtId="49" fontId="7" fillId="0" borderId="0" xfId="0" applyNumberFormat="1" applyFont="1"/>
    <xf numFmtId="0" fontId="9" fillId="0" borderId="0" xfId="0" applyFont="1"/>
    <xf numFmtId="0" fontId="10" fillId="0" borderId="52" xfId="1" quotePrefix="1" applyFont="1" applyBorder="1" applyAlignment="1">
      <alignment horizontal="left" vertical="center"/>
    </xf>
    <xf numFmtId="0" fontId="13" fillId="0" borderId="53" xfId="0" applyFont="1" applyBorder="1" applyAlignment="1">
      <alignment horizontal="left" vertical="center"/>
    </xf>
    <xf numFmtId="0" fontId="1" fillId="0" borderId="0" xfId="1" applyFont="1" applyAlignment="1">
      <alignment wrapText="1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center"/>
    </xf>
    <xf numFmtId="2" fontId="2" fillId="0" borderId="0" xfId="1" applyNumberFormat="1" applyFont="1" applyAlignment="1">
      <alignment vertical="center"/>
    </xf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/>
    <xf numFmtId="0" fontId="10" fillId="0" borderId="0" xfId="1" quotePrefix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23" xfId="1" applyFont="1" applyFill="1" applyBorder="1" applyAlignment="1">
      <alignment horizontal="left"/>
    </xf>
    <xf numFmtId="0" fontId="2" fillId="2" borderId="24" xfId="1" applyFont="1" applyFill="1" applyBorder="1" applyAlignment="1">
      <alignment horizontal="left"/>
    </xf>
  </cellXfs>
  <cellStyles count="2">
    <cellStyle name="Normal" xfId="0" builtinId="0"/>
    <cellStyle name="Normal 2" xfId="1" xr:uid="{4130C503-7B8B-4D66-A204-F92BEEAD3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196850</xdr:colOff>
      <xdr:row>16</xdr:row>
      <xdr:rowOff>82550</xdr:rowOff>
    </xdr:from>
    <xdr:to>
      <xdr:col>2</xdr:col>
      <xdr:colOff>342900</xdr:colOff>
      <xdr:row>22</xdr:row>
      <xdr:rowOff>152400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19BEAC25-BA10-42EB-9F0D-E1FE1146AFA9}"/>
            </a:ext>
          </a:extLst>
        </xdr:cNvPr>
        <xdr:cNvSpPr/>
      </xdr:nvSpPr>
      <xdr:spPr>
        <a:xfrm flipH="1">
          <a:off x="2413000" y="3111500"/>
          <a:ext cx="146050" cy="12128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76201</xdr:colOff>
      <xdr:row>33</xdr:row>
      <xdr:rowOff>82551</xdr:rowOff>
    </xdr:from>
    <xdr:to>
      <xdr:col>2</xdr:col>
      <xdr:colOff>203201</xdr:colOff>
      <xdr:row>34</xdr:row>
      <xdr:rowOff>88901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44AE3FEB-BCAA-E282-0CC8-3515B27F3F0F}"/>
            </a:ext>
          </a:extLst>
        </xdr:cNvPr>
        <xdr:cNvSpPr/>
      </xdr:nvSpPr>
      <xdr:spPr>
        <a:xfrm>
          <a:off x="3321051" y="6318251"/>
          <a:ext cx="127000" cy="1968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84137</xdr:colOff>
      <xdr:row>49</xdr:row>
      <xdr:rowOff>60326</xdr:rowOff>
    </xdr:from>
    <xdr:to>
      <xdr:col>2</xdr:col>
      <xdr:colOff>441325</xdr:colOff>
      <xdr:row>50</xdr:row>
      <xdr:rowOff>76203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3331B76A-97B9-412C-9F87-4158B8A4E7BA}"/>
            </a:ext>
          </a:extLst>
        </xdr:cNvPr>
        <xdr:cNvSpPr/>
      </xdr:nvSpPr>
      <xdr:spPr>
        <a:xfrm rot="5400000">
          <a:off x="3041648" y="8655052"/>
          <a:ext cx="200027" cy="1476376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3</xdr:col>
      <xdr:colOff>19050</xdr:colOff>
      <xdr:row>49</xdr:row>
      <xdr:rowOff>69852</xdr:rowOff>
    </xdr:from>
    <xdr:to>
      <xdr:col>3</xdr:col>
      <xdr:colOff>498475</xdr:colOff>
      <xdr:row>50</xdr:row>
      <xdr:rowOff>95250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93868971-858D-4C81-A67E-883E84189E8B}"/>
            </a:ext>
          </a:extLst>
        </xdr:cNvPr>
        <xdr:cNvSpPr/>
      </xdr:nvSpPr>
      <xdr:spPr>
        <a:xfrm rot="5400000">
          <a:off x="4552951" y="8928101"/>
          <a:ext cx="209548" cy="9588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</xdr:colOff>
      <xdr:row>31</xdr:row>
      <xdr:rowOff>101600</xdr:rowOff>
    </xdr:from>
    <xdr:to>
      <xdr:col>2</xdr:col>
      <xdr:colOff>190500</xdr:colOff>
      <xdr:row>32</xdr:row>
      <xdr:rowOff>114300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79725918-BA8A-48AB-AAB9-AE22ADD78AA1}"/>
            </a:ext>
          </a:extLst>
        </xdr:cNvPr>
        <xdr:cNvSpPr/>
      </xdr:nvSpPr>
      <xdr:spPr>
        <a:xfrm>
          <a:off x="2692400" y="5829300"/>
          <a:ext cx="127000" cy="1968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2</xdr:col>
      <xdr:colOff>31750</xdr:colOff>
      <xdr:row>25</xdr:row>
      <xdr:rowOff>82550</xdr:rowOff>
    </xdr:from>
    <xdr:to>
      <xdr:col>2</xdr:col>
      <xdr:colOff>177800</xdr:colOff>
      <xdr:row>27</xdr:row>
      <xdr:rowOff>133350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252A1EC8-D058-42E4-8798-C6D8F1F10091}"/>
            </a:ext>
          </a:extLst>
        </xdr:cNvPr>
        <xdr:cNvSpPr/>
      </xdr:nvSpPr>
      <xdr:spPr>
        <a:xfrm>
          <a:off x="2660650" y="4705350"/>
          <a:ext cx="146050" cy="41910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847725</xdr:colOff>
      <xdr:row>18</xdr:row>
      <xdr:rowOff>25400</xdr:rowOff>
    </xdr:from>
    <xdr:to>
      <xdr:col>2</xdr:col>
      <xdr:colOff>946150</xdr:colOff>
      <xdr:row>29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8C09B5E9-ECB8-4183-8F95-D0770732E0CD}"/>
            </a:ext>
          </a:extLst>
        </xdr:cNvPr>
        <xdr:cNvSpPr/>
      </xdr:nvSpPr>
      <xdr:spPr>
        <a:xfrm>
          <a:off x="7321550" y="3371850"/>
          <a:ext cx="196850" cy="20002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2</xdr:col>
      <xdr:colOff>860425</xdr:colOff>
      <xdr:row>30</xdr:row>
      <xdr:rowOff>133350</xdr:rowOff>
    </xdr:from>
    <xdr:to>
      <xdr:col>2</xdr:col>
      <xdr:colOff>942975</xdr:colOff>
      <xdr:row>34</xdr:row>
      <xdr:rowOff>152400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8E86C967-CB93-4754-A117-AD0EC298F15A}"/>
            </a:ext>
          </a:extLst>
        </xdr:cNvPr>
        <xdr:cNvSpPr/>
      </xdr:nvSpPr>
      <xdr:spPr>
        <a:xfrm>
          <a:off x="7346950" y="5689600"/>
          <a:ext cx="165100" cy="75565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2</xdr:col>
      <xdr:colOff>866775</xdr:colOff>
      <xdr:row>35</xdr:row>
      <xdr:rowOff>57150</xdr:rowOff>
    </xdr:from>
    <xdr:to>
      <xdr:col>2</xdr:col>
      <xdr:colOff>942975</xdr:colOff>
      <xdr:row>39</xdr:row>
      <xdr:rowOff>158750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C3160B2A-0644-48CD-AAE5-1A015FEE506D}"/>
            </a:ext>
          </a:extLst>
        </xdr:cNvPr>
        <xdr:cNvSpPr/>
      </xdr:nvSpPr>
      <xdr:spPr>
        <a:xfrm>
          <a:off x="7359650" y="6534150"/>
          <a:ext cx="152400" cy="838200"/>
        </a:xfrm>
        <a:prstGeom prst="righ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BACD-3F30-499D-87A9-D550BEB92EC7}">
  <sheetPr>
    <tabColor rgb="FFFF0000"/>
    <pageSetUpPr fitToPage="1"/>
  </sheetPr>
  <dimension ref="A1:N41"/>
  <sheetViews>
    <sheetView tabSelected="1" workbookViewId="0"/>
  </sheetViews>
  <sheetFormatPr defaultColWidth="9.1796875" defaultRowHeight="14" x14ac:dyDescent="0.3"/>
  <cols>
    <col min="1" max="1" width="9.1796875" style="84"/>
    <col min="2" max="2" width="22.54296875" style="31" customWidth="1"/>
    <col min="3" max="3" width="10.81640625" style="31" customWidth="1"/>
    <col min="4" max="4" width="9.453125" style="31" customWidth="1"/>
    <col min="5" max="5" width="9.54296875" style="31" customWidth="1"/>
    <col min="6" max="6" width="10.54296875" style="31" customWidth="1"/>
    <col min="7" max="7" width="9.1796875" style="31"/>
    <col min="8" max="8" width="10" style="31" customWidth="1"/>
    <col min="9" max="9" width="10.453125" style="31" customWidth="1"/>
    <col min="10" max="10" width="9.1796875" style="31"/>
    <col min="11" max="11" width="10.453125" style="31" customWidth="1"/>
    <col min="12" max="16384" width="9.1796875" style="31"/>
  </cols>
  <sheetData>
    <row r="1" spans="1:11" ht="13.5" customHeight="1" thickBot="1" x14ac:dyDescent="0.35">
      <c r="A1" s="30" t="s">
        <v>0</v>
      </c>
      <c r="B1" s="31" t="s">
        <v>1</v>
      </c>
    </row>
    <row r="2" spans="1:11" ht="15" customHeight="1" x14ac:dyDescent="0.3">
      <c r="A2" s="31"/>
      <c r="B2" s="108"/>
      <c r="C2" s="109" t="s">
        <v>2</v>
      </c>
      <c r="D2" s="110" t="s">
        <v>3</v>
      </c>
      <c r="E2" s="35"/>
      <c r="F2" s="35"/>
    </row>
    <row r="3" spans="1:11" ht="15" customHeight="1" x14ac:dyDescent="0.35">
      <c r="A3" s="31"/>
      <c r="B3" s="111" t="s">
        <v>4</v>
      </c>
      <c r="C3" s="13">
        <v>900</v>
      </c>
      <c r="D3" s="112">
        <v>1.06</v>
      </c>
      <c r="E3" s="4"/>
      <c r="F3" s="4"/>
      <c r="G3" s="4"/>
      <c r="H3" s="4"/>
      <c r="I3" s="4"/>
      <c r="J3" s="4"/>
      <c r="K3" s="4"/>
    </row>
    <row r="4" spans="1:11" ht="15" customHeight="1" x14ac:dyDescent="0.35">
      <c r="A4" s="37"/>
      <c r="B4" s="111" t="s">
        <v>5</v>
      </c>
      <c r="C4" s="13">
        <v>350</v>
      </c>
      <c r="D4" s="112"/>
      <c r="F4" s="4"/>
      <c r="G4" s="4"/>
      <c r="H4" s="4"/>
      <c r="I4" s="4"/>
      <c r="J4" s="4"/>
      <c r="K4" s="4"/>
    </row>
    <row r="5" spans="1:11" ht="15" customHeight="1" x14ac:dyDescent="0.35">
      <c r="A5" s="37"/>
      <c r="B5" s="111" t="s">
        <v>6</v>
      </c>
      <c r="C5" s="13">
        <v>500</v>
      </c>
      <c r="D5" s="112">
        <v>1.1200000000000001</v>
      </c>
      <c r="E5" s="4"/>
      <c r="F5" s="4"/>
      <c r="G5" s="4"/>
      <c r="H5" s="4"/>
      <c r="I5" s="4"/>
      <c r="J5" s="4"/>
      <c r="K5" s="4"/>
    </row>
    <row r="6" spans="1:11" ht="15" customHeight="1" x14ac:dyDescent="0.35">
      <c r="A6" s="37"/>
      <c r="B6" s="111" t="s">
        <v>7</v>
      </c>
      <c r="C6" s="13">
        <v>700</v>
      </c>
      <c r="D6" s="112"/>
      <c r="F6" s="4"/>
      <c r="G6" s="4"/>
      <c r="H6" s="4"/>
      <c r="I6" s="4"/>
      <c r="J6" s="4"/>
      <c r="K6" s="4"/>
    </row>
    <row r="7" spans="1:11" ht="15" customHeight="1" x14ac:dyDescent="0.35">
      <c r="A7" s="37"/>
      <c r="B7" s="111" t="s">
        <v>8</v>
      </c>
      <c r="C7" s="13">
        <v>50</v>
      </c>
      <c r="D7" s="112"/>
      <c r="E7" s="4"/>
      <c r="G7" s="4"/>
      <c r="H7" s="4"/>
      <c r="I7" s="4"/>
      <c r="J7" s="4"/>
      <c r="K7" s="4"/>
    </row>
    <row r="8" spans="1:11" ht="15" customHeight="1" thickBot="1" x14ac:dyDescent="0.4">
      <c r="A8" s="38"/>
      <c r="B8" s="113" t="s">
        <v>9</v>
      </c>
      <c r="C8" s="114">
        <v>400</v>
      </c>
      <c r="D8" s="115"/>
      <c r="F8" s="4"/>
      <c r="G8" s="4"/>
      <c r="H8" s="4"/>
      <c r="I8" s="4"/>
      <c r="J8" s="4"/>
      <c r="K8" s="4"/>
    </row>
    <row r="9" spans="1:11" ht="15" customHeight="1" x14ac:dyDescent="0.35">
      <c r="A9" s="38"/>
      <c r="B9" s="3"/>
      <c r="C9" s="4"/>
      <c r="D9" s="4"/>
      <c r="E9" s="4"/>
      <c r="F9" s="4"/>
      <c r="G9" s="4"/>
      <c r="H9" s="4"/>
      <c r="I9" s="4"/>
      <c r="J9" s="4"/>
      <c r="K9" s="4"/>
    </row>
    <row r="10" spans="1:11" ht="15" customHeight="1" x14ac:dyDescent="0.35">
      <c r="A10" s="38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5" customHeight="1" x14ac:dyDescent="0.35">
      <c r="A11" s="31"/>
      <c r="C11" s="4"/>
      <c r="D11" s="4"/>
      <c r="E11" s="4"/>
      <c r="F11" s="4"/>
      <c r="G11" s="4"/>
      <c r="H11" s="4"/>
      <c r="I11" s="4"/>
      <c r="J11" s="4"/>
      <c r="K11" s="4"/>
    </row>
    <row r="12" spans="1:11" ht="15" customHeight="1" x14ac:dyDescent="0.35">
      <c r="A12" s="37"/>
      <c r="B12" s="4"/>
      <c r="C12" s="169" t="s">
        <v>11</v>
      </c>
      <c r="D12" s="169"/>
      <c r="E12" s="169"/>
      <c r="F12" s="169" t="s">
        <v>12</v>
      </c>
      <c r="G12" s="169"/>
      <c r="H12" s="169"/>
      <c r="I12" s="169" t="s">
        <v>13</v>
      </c>
      <c r="J12" s="169"/>
      <c r="K12" s="169"/>
    </row>
    <row r="13" spans="1:11" ht="15" customHeight="1" thickBot="1" x14ac:dyDescent="0.4">
      <c r="A13" s="43" t="s">
        <v>14</v>
      </c>
      <c r="B13" s="44" t="s">
        <v>15</v>
      </c>
      <c r="C13" s="44" t="s">
        <v>16</v>
      </c>
      <c r="D13" s="44" t="s">
        <v>17</v>
      </c>
      <c r="E13" s="44" t="s">
        <v>18</v>
      </c>
      <c r="F13" s="44" t="s">
        <v>16</v>
      </c>
      <c r="G13" s="44" t="s">
        <v>17</v>
      </c>
      <c r="H13" s="44" t="s">
        <v>18</v>
      </c>
      <c r="I13" s="44" t="s">
        <v>16</v>
      </c>
      <c r="J13" s="44" t="s">
        <v>17</v>
      </c>
      <c r="K13" s="44" t="s">
        <v>18</v>
      </c>
    </row>
    <row r="14" spans="1:11" ht="15" customHeight="1" x14ac:dyDescent="0.35">
      <c r="A14" s="45" t="s">
        <v>19</v>
      </c>
      <c r="B14" s="46" t="s">
        <v>20</v>
      </c>
      <c r="C14" s="47"/>
      <c r="D14" s="48"/>
      <c r="E14" s="49"/>
      <c r="F14" s="50"/>
      <c r="G14" s="48"/>
      <c r="H14" s="49"/>
      <c r="I14" s="96">
        <v>200</v>
      </c>
      <c r="J14" s="97">
        <v>1.02</v>
      </c>
      <c r="K14" s="98">
        <f>I14*J14</f>
        <v>204</v>
      </c>
    </row>
    <row r="15" spans="1:11" ht="15" customHeight="1" x14ac:dyDescent="0.35">
      <c r="A15" s="51"/>
      <c r="B15" s="52"/>
      <c r="C15" s="53"/>
      <c r="D15" s="42"/>
      <c r="E15" s="54"/>
      <c r="F15" s="55"/>
      <c r="G15" s="42"/>
      <c r="H15" s="54"/>
      <c r="I15" s="99"/>
      <c r="J15" s="100"/>
      <c r="K15" s="101"/>
    </row>
    <row r="16" spans="1:11" ht="15" customHeight="1" thickBot="1" x14ac:dyDescent="0.4">
      <c r="A16" s="57"/>
      <c r="B16" s="58"/>
      <c r="C16" s="59"/>
      <c r="D16" s="60"/>
      <c r="E16" s="61"/>
      <c r="F16" s="62"/>
      <c r="G16" s="60"/>
      <c r="H16" s="61"/>
      <c r="I16" s="102"/>
      <c r="J16" s="103"/>
      <c r="K16" s="104"/>
    </row>
    <row r="17" spans="1:12" ht="15" customHeight="1" thickTop="1" x14ac:dyDescent="0.35">
      <c r="A17" s="64" t="s">
        <v>21</v>
      </c>
      <c r="B17" s="65" t="s">
        <v>22</v>
      </c>
      <c r="C17" s="66">
        <f>C3</f>
        <v>900</v>
      </c>
      <c r="D17" s="67">
        <f>D3</f>
        <v>1.06</v>
      </c>
      <c r="E17" s="68">
        <f>C17*D17</f>
        <v>954</v>
      </c>
      <c r="F17" s="69"/>
      <c r="G17" s="67"/>
      <c r="H17" s="68"/>
      <c r="I17" s="69">
        <f>I14</f>
        <v>200</v>
      </c>
      <c r="J17" s="69">
        <f t="shared" ref="J17:K17" si="0">J14</f>
        <v>1.02</v>
      </c>
      <c r="K17" s="70">
        <f t="shared" si="0"/>
        <v>204</v>
      </c>
    </row>
    <row r="18" spans="1:12" ht="15" customHeight="1" x14ac:dyDescent="0.35">
      <c r="A18" s="71"/>
      <c r="B18" s="72"/>
      <c r="C18" s="53"/>
      <c r="D18" s="42"/>
      <c r="E18" s="54"/>
      <c r="F18" s="55"/>
      <c r="G18" s="42"/>
      <c r="H18" s="54"/>
      <c r="I18" s="55">
        <f>C17</f>
        <v>900</v>
      </c>
      <c r="J18" s="55">
        <f t="shared" ref="J18:K18" si="1">D17</f>
        <v>1.06</v>
      </c>
      <c r="K18" s="94">
        <f t="shared" si="1"/>
        <v>954</v>
      </c>
      <c r="L18" s="105" t="s">
        <v>23</v>
      </c>
    </row>
    <row r="19" spans="1:12" ht="15" customHeight="1" thickBot="1" x14ac:dyDescent="0.4">
      <c r="A19" s="74"/>
      <c r="B19" s="75"/>
      <c r="C19" s="59"/>
      <c r="D19" s="60"/>
      <c r="E19" s="61"/>
      <c r="F19" s="62"/>
      <c r="G19" s="60"/>
      <c r="H19" s="61"/>
      <c r="I19" s="62"/>
      <c r="J19" s="60"/>
      <c r="K19" s="63">
        <f>SUM(K17:K18)</f>
        <v>1158</v>
      </c>
    </row>
    <row r="20" spans="1:12" ht="15" customHeight="1" thickTop="1" x14ac:dyDescent="0.35">
      <c r="A20" s="64" t="s">
        <v>24</v>
      </c>
      <c r="B20" s="65" t="s">
        <v>25</v>
      </c>
      <c r="C20" s="66"/>
      <c r="D20" s="67"/>
      <c r="E20" s="68"/>
      <c r="F20" s="69">
        <f>I17</f>
        <v>200</v>
      </c>
      <c r="G20" s="69">
        <f t="shared" ref="G20:H20" si="2">J17</f>
        <v>1.02</v>
      </c>
      <c r="H20" s="68">
        <f t="shared" si="2"/>
        <v>204</v>
      </c>
      <c r="I20" s="69"/>
      <c r="J20" s="67"/>
      <c r="K20" s="76"/>
    </row>
    <row r="21" spans="1:12" ht="15" customHeight="1" x14ac:dyDescent="0.35">
      <c r="A21" s="71"/>
      <c r="B21" s="72"/>
      <c r="C21" s="53"/>
      <c r="D21" s="42"/>
      <c r="E21" s="54"/>
      <c r="F21" s="55">
        <f>C4-I17</f>
        <v>150</v>
      </c>
      <c r="G21" s="42">
        <f>J18</f>
        <v>1.06</v>
      </c>
      <c r="H21" s="54">
        <f>F21*G21</f>
        <v>159</v>
      </c>
      <c r="I21" s="55">
        <f>I18-F21</f>
        <v>750</v>
      </c>
      <c r="J21" s="42">
        <f>J18</f>
        <v>1.06</v>
      </c>
      <c r="K21" s="56">
        <f>I21*J21</f>
        <v>795</v>
      </c>
      <c r="L21" s="105" t="s">
        <v>26</v>
      </c>
    </row>
    <row r="22" spans="1:12" ht="15" customHeight="1" thickBot="1" x14ac:dyDescent="0.4">
      <c r="A22" s="74"/>
      <c r="B22" s="75"/>
      <c r="C22" s="59"/>
      <c r="D22" s="60"/>
      <c r="E22" s="61"/>
      <c r="F22" s="62"/>
      <c r="G22" s="60"/>
      <c r="H22" s="106" t="s">
        <v>23</v>
      </c>
      <c r="I22" s="62"/>
      <c r="J22" s="60"/>
      <c r="K22" s="63"/>
    </row>
    <row r="23" spans="1:12" ht="15" customHeight="1" thickTop="1" x14ac:dyDescent="0.35">
      <c r="A23" s="64" t="s">
        <v>27</v>
      </c>
      <c r="B23" s="65" t="s">
        <v>22</v>
      </c>
      <c r="C23" s="66">
        <f>C5</f>
        <v>500</v>
      </c>
      <c r="D23" s="67">
        <f>D5</f>
        <v>1.1200000000000001</v>
      </c>
      <c r="E23" s="68">
        <f>C23*D23</f>
        <v>560</v>
      </c>
      <c r="F23" s="69"/>
      <c r="G23" s="67"/>
      <c r="H23" s="68"/>
      <c r="I23" s="69">
        <f>I21</f>
        <v>750</v>
      </c>
      <c r="J23" s="69">
        <f t="shared" ref="J23:K23" si="3">J21</f>
        <v>1.06</v>
      </c>
      <c r="K23" s="70">
        <f t="shared" si="3"/>
        <v>795</v>
      </c>
    </row>
    <row r="24" spans="1:12" ht="15" customHeight="1" x14ac:dyDescent="0.35">
      <c r="A24" s="71"/>
      <c r="B24" s="72"/>
      <c r="C24" s="53"/>
      <c r="D24" s="42"/>
      <c r="E24" s="54"/>
      <c r="F24" s="55"/>
      <c r="G24" s="42"/>
      <c r="H24" s="54"/>
      <c r="I24" s="55">
        <f>C23</f>
        <v>500</v>
      </c>
      <c r="J24" s="55">
        <f t="shared" ref="J24:K24" si="4">D23</f>
        <v>1.1200000000000001</v>
      </c>
      <c r="K24" s="94">
        <f t="shared" si="4"/>
        <v>560</v>
      </c>
    </row>
    <row r="25" spans="1:12" ht="15" customHeight="1" thickBot="1" x14ac:dyDescent="0.4">
      <c r="A25" s="74"/>
      <c r="B25" s="75"/>
      <c r="C25" s="166" t="s">
        <v>28</v>
      </c>
      <c r="D25" s="60"/>
      <c r="E25" s="61"/>
      <c r="F25" s="62"/>
      <c r="G25" s="60"/>
      <c r="H25" s="61"/>
      <c r="I25" s="62"/>
      <c r="J25" s="60"/>
      <c r="K25" s="63">
        <f>SUM(K23:K24)</f>
        <v>1355</v>
      </c>
      <c r="L25" s="105" t="s">
        <v>23</v>
      </c>
    </row>
    <row r="26" spans="1:12" ht="15" customHeight="1" thickTop="1" x14ac:dyDescent="0.35">
      <c r="A26" s="64" t="s">
        <v>29</v>
      </c>
      <c r="B26" s="65" t="s">
        <v>25</v>
      </c>
      <c r="C26" s="66"/>
      <c r="D26" s="67"/>
      <c r="E26" s="68"/>
      <c r="F26" s="69">
        <f>C6</f>
        <v>700</v>
      </c>
      <c r="G26" s="69">
        <f>J23</f>
        <v>1.06</v>
      </c>
      <c r="H26" s="68">
        <f>F26*G26</f>
        <v>742</v>
      </c>
      <c r="I26" s="69">
        <f>I23-F26</f>
        <v>50</v>
      </c>
      <c r="J26" s="67">
        <f>J23</f>
        <v>1.06</v>
      </c>
      <c r="K26" s="76">
        <f>I26*J26</f>
        <v>53</v>
      </c>
    </row>
    <row r="27" spans="1:12" ht="15" customHeight="1" x14ac:dyDescent="0.35">
      <c r="A27" s="71"/>
      <c r="B27" s="72"/>
      <c r="C27" s="53"/>
      <c r="D27" s="42"/>
      <c r="E27" s="54"/>
      <c r="F27" s="55"/>
      <c r="G27" s="42"/>
      <c r="H27" s="54"/>
      <c r="I27" s="55">
        <f>I24</f>
        <v>500</v>
      </c>
      <c r="J27" s="55">
        <f t="shared" ref="J27:K27" si="5">J24</f>
        <v>1.1200000000000001</v>
      </c>
      <c r="K27" s="93">
        <f t="shared" si="5"/>
        <v>560</v>
      </c>
    </row>
    <row r="28" spans="1:12" ht="15" customHeight="1" thickBot="1" x14ac:dyDescent="0.4">
      <c r="A28" s="74"/>
      <c r="B28" s="75"/>
      <c r="C28" s="59"/>
      <c r="D28" s="60"/>
      <c r="E28" s="61"/>
      <c r="F28" s="62"/>
      <c r="G28" s="60"/>
      <c r="H28" s="106" t="s">
        <v>23</v>
      </c>
      <c r="I28" s="62"/>
      <c r="J28" s="60"/>
      <c r="K28" s="63">
        <f>SUM(K26:K27)</f>
        <v>613</v>
      </c>
      <c r="L28" s="105" t="s">
        <v>23</v>
      </c>
    </row>
    <row r="29" spans="1:12" ht="15" customHeight="1" thickTop="1" x14ac:dyDescent="0.35">
      <c r="A29" s="64" t="s">
        <v>30</v>
      </c>
      <c r="B29" s="65" t="s">
        <v>31</v>
      </c>
      <c r="C29" s="66"/>
      <c r="D29" s="67"/>
      <c r="E29" s="68"/>
      <c r="F29" s="69">
        <f>C7</f>
        <v>50</v>
      </c>
      <c r="G29" s="67">
        <f>D23</f>
        <v>1.1200000000000001</v>
      </c>
      <c r="H29" s="68">
        <f>F29*G29</f>
        <v>56.000000000000007</v>
      </c>
      <c r="I29" s="69">
        <f>I26</f>
        <v>50</v>
      </c>
      <c r="J29" s="69">
        <f t="shared" ref="J29:K29" si="6">J26</f>
        <v>1.06</v>
      </c>
      <c r="K29" s="70">
        <f t="shared" si="6"/>
        <v>53</v>
      </c>
    </row>
    <row r="30" spans="1:12" ht="15" customHeight="1" x14ac:dyDescent="0.35">
      <c r="A30" s="71"/>
      <c r="B30" s="72"/>
      <c r="C30" s="53"/>
      <c r="D30" s="42"/>
      <c r="E30" s="54"/>
      <c r="F30" s="55"/>
      <c r="G30" s="42"/>
      <c r="H30" s="54"/>
      <c r="I30" s="55">
        <f>I27-F29</f>
        <v>450</v>
      </c>
      <c r="J30" s="42">
        <f>G29</f>
        <v>1.1200000000000001</v>
      </c>
      <c r="K30" s="94">
        <f>I30*J30</f>
        <v>504.00000000000006</v>
      </c>
    </row>
    <row r="31" spans="1:12" ht="15" customHeight="1" thickBot="1" x14ac:dyDescent="0.4">
      <c r="A31" s="74"/>
      <c r="B31" s="75"/>
      <c r="C31" s="59"/>
      <c r="D31" s="60"/>
      <c r="E31" s="61"/>
      <c r="F31" s="62"/>
      <c r="G31" s="60"/>
      <c r="H31" s="106" t="s">
        <v>23</v>
      </c>
      <c r="I31" s="62"/>
      <c r="J31" s="60"/>
      <c r="K31" s="63">
        <f>SUM(K29:K30)</f>
        <v>557</v>
      </c>
      <c r="L31" s="105" t="s">
        <v>23</v>
      </c>
    </row>
    <row r="32" spans="1:12" ht="15" customHeight="1" thickTop="1" x14ac:dyDescent="0.35">
      <c r="A32" s="64" t="s">
        <v>32</v>
      </c>
      <c r="B32" s="65" t="s">
        <v>25</v>
      </c>
      <c r="C32" s="66"/>
      <c r="D32" s="67"/>
      <c r="E32" s="68"/>
      <c r="F32" s="69">
        <f>I29</f>
        <v>50</v>
      </c>
      <c r="G32" s="69">
        <f t="shared" ref="G32:H32" si="7">J29</f>
        <v>1.06</v>
      </c>
      <c r="H32" s="68">
        <f t="shared" si="7"/>
        <v>53</v>
      </c>
      <c r="I32" s="69"/>
      <c r="J32" s="67"/>
      <c r="K32" s="76"/>
    </row>
    <row r="33" spans="1:14" ht="15" customHeight="1" x14ac:dyDescent="0.35">
      <c r="A33" s="71"/>
      <c r="B33" s="72"/>
      <c r="C33" s="53"/>
      <c r="D33" s="42"/>
      <c r="E33" s="54"/>
      <c r="F33" s="55">
        <f>C8-I29</f>
        <v>350</v>
      </c>
      <c r="G33" s="42">
        <f>J30</f>
        <v>1.1200000000000001</v>
      </c>
      <c r="H33" s="54">
        <f>F33*G33</f>
        <v>392.00000000000006</v>
      </c>
      <c r="I33" s="55">
        <f>I30-F33</f>
        <v>100</v>
      </c>
      <c r="J33" s="42">
        <f>J30</f>
        <v>1.1200000000000001</v>
      </c>
      <c r="K33" s="56">
        <f>I33*J33</f>
        <v>112.00000000000001</v>
      </c>
      <c r="L33" s="105" t="s">
        <v>33</v>
      </c>
    </row>
    <row r="34" spans="1:14" ht="15" customHeight="1" thickBot="1" x14ac:dyDescent="0.4">
      <c r="A34" s="77"/>
      <c r="B34" s="78"/>
      <c r="C34" s="79"/>
      <c r="D34" s="80"/>
      <c r="E34" s="81"/>
      <c r="F34" s="82"/>
      <c r="G34" s="80"/>
      <c r="H34" s="106" t="s">
        <v>23</v>
      </c>
      <c r="I34" s="82"/>
      <c r="J34" s="80"/>
      <c r="K34" s="83"/>
    </row>
    <row r="35" spans="1:14" ht="7.5" customHeight="1" x14ac:dyDescent="0.3"/>
    <row r="36" spans="1:14" x14ac:dyDescent="0.3">
      <c r="D36" s="1"/>
      <c r="E36" s="1"/>
      <c r="F36" s="16"/>
      <c r="G36" s="1"/>
      <c r="H36" s="1"/>
      <c r="I36" s="16"/>
      <c r="J36" s="107" t="s">
        <v>34</v>
      </c>
      <c r="K36" s="1"/>
      <c r="L36" s="1"/>
      <c r="M36" s="1"/>
      <c r="N36" s="1"/>
    </row>
    <row r="37" spans="1:14" x14ac:dyDescent="0.3">
      <c r="C37" s="1"/>
      <c r="D37" s="1"/>
      <c r="E37" s="1"/>
      <c r="F37" s="16"/>
      <c r="G37" s="1"/>
      <c r="H37" s="1"/>
      <c r="I37" s="16"/>
      <c r="J37" s="1"/>
      <c r="K37" s="1"/>
      <c r="L37" s="1"/>
      <c r="M37" s="1"/>
      <c r="N37" s="1"/>
    </row>
    <row r="38" spans="1:14" x14ac:dyDescent="0.3">
      <c r="C38" s="1"/>
      <c r="D38" s="1"/>
      <c r="E38" s="1"/>
      <c r="F38" s="1"/>
      <c r="G38" s="1"/>
      <c r="H38" s="1"/>
      <c r="J38" s="1"/>
      <c r="K38" s="1"/>
      <c r="L38" s="1"/>
      <c r="M38" s="1"/>
      <c r="N38" s="1"/>
    </row>
    <row r="39" spans="1:14" x14ac:dyDescent="0.3">
      <c r="C39" s="1"/>
      <c r="D39" s="1"/>
      <c r="E39" s="1"/>
      <c r="F39" s="1"/>
      <c r="G39" s="1"/>
      <c r="H39" s="1"/>
      <c r="I39" s="16"/>
      <c r="J39" s="1"/>
      <c r="K39" s="1"/>
      <c r="L39" s="1"/>
      <c r="M39" s="1"/>
      <c r="N39" s="1"/>
    </row>
    <row r="40" spans="1:14" x14ac:dyDescent="0.3">
      <c r="C40" s="1"/>
      <c r="D40" s="1"/>
      <c r="E40" s="1"/>
      <c r="F40" s="1"/>
      <c r="G40" s="1"/>
      <c r="H40" s="1"/>
      <c r="I40" s="16"/>
      <c r="J40" s="1"/>
      <c r="K40" s="1"/>
      <c r="L40" s="1"/>
      <c r="M40" s="1"/>
      <c r="N40" s="1"/>
    </row>
    <row r="41" spans="1:14" x14ac:dyDescent="0.3">
      <c r="I41" s="1"/>
    </row>
  </sheetData>
  <mergeCells count="3">
    <mergeCell ref="C12:E12"/>
    <mergeCell ref="F12:H12"/>
    <mergeCell ref="I12:K12"/>
  </mergeCells>
  <printOptions headings="1" gridLines="1"/>
  <pageMargins left="0.55118110236220474" right="0.55118110236220474" top="0.78740157480314965" bottom="0.59055118110236227" header="0.51181102362204722" footer="0.51181102362204722"/>
  <pageSetup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3557-9AD9-4CC0-8CCB-3DE4B3B11DEA}">
  <sheetPr>
    <tabColor rgb="FFFF0000"/>
  </sheetPr>
  <dimension ref="A1:B28"/>
  <sheetViews>
    <sheetView workbookViewId="0"/>
  </sheetViews>
  <sheetFormatPr defaultRowHeight="12.5" x14ac:dyDescent="0.25"/>
  <cols>
    <col min="1" max="1" width="1.81640625" customWidth="1"/>
    <col min="16" max="16" width="7.453125" customWidth="1"/>
  </cols>
  <sheetData>
    <row r="1" spans="1:2" ht="14" x14ac:dyDescent="0.3">
      <c r="A1" s="1" t="s">
        <v>35</v>
      </c>
    </row>
    <row r="3" spans="1:2" x14ac:dyDescent="0.25">
      <c r="A3" s="117" t="s">
        <v>36</v>
      </c>
      <c r="B3" s="116" t="s">
        <v>177</v>
      </c>
    </row>
    <row r="5" spans="1:2" x14ac:dyDescent="0.25">
      <c r="A5" s="117" t="s">
        <v>36</v>
      </c>
      <c r="B5" s="116" t="s">
        <v>178</v>
      </c>
    </row>
    <row r="6" spans="1:2" x14ac:dyDescent="0.25">
      <c r="B6" s="167" t="s">
        <v>175</v>
      </c>
    </row>
    <row r="8" spans="1:2" x14ac:dyDescent="0.25">
      <c r="A8" s="117" t="s">
        <v>36</v>
      </c>
      <c r="B8" t="s">
        <v>179</v>
      </c>
    </row>
    <row r="10" spans="1:2" x14ac:dyDescent="0.25">
      <c r="A10" s="117" t="s">
        <v>36</v>
      </c>
      <c r="B10" s="116" t="s">
        <v>37</v>
      </c>
    </row>
    <row r="12" spans="1:2" x14ac:dyDescent="0.25">
      <c r="A12" s="117" t="s">
        <v>36</v>
      </c>
      <c r="B12" s="116" t="s">
        <v>176</v>
      </c>
    </row>
    <row r="14" spans="1:2" x14ac:dyDescent="0.25">
      <c r="A14" s="117" t="s">
        <v>36</v>
      </c>
      <c r="B14" s="116" t="s">
        <v>180</v>
      </c>
    </row>
    <row r="16" spans="1:2" x14ac:dyDescent="0.25">
      <c r="A16" s="117" t="s">
        <v>36</v>
      </c>
      <c r="B16" s="116" t="s">
        <v>181</v>
      </c>
    </row>
    <row r="18" spans="1:2" x14ac:dyDescent="0.25">
      <c r="A18" s="117" t="s">
        <v>36</v>
      </c>
      <c r="B18" t="s">
        <v>38</v>
      </c>
    </row>
    <row r="20" spans="1:2" x14ac:dyDescent="0.25">
      <c r="A20" s="117" t="s">
        <v>36</v>
      </c>
      <c r="B20" s="116" t="s">
        <v>39</v>
      </c>
    </row>
    <row r="21" spans="1:2" x14ac:dyDescent="0.25">
      <c r="A21" s="117"/>
      <c r="B21" s="116" t="s">
        <v>40</v>
      </c>
    </row>
    <row r="23" spans="1:2" x14ac:dyDescent="0.25">
      <c r="A23" s="117" t="s">
        <v>36</v>
      </c>
      <c r="B23" s="116" t="s">
        <v>41</v>
      </c>
    </row>
    <row r="24" spans="1:2" x14ac:dyDescent="0.25">
      <c r="B24" s="116" t="s">
        <v>42</v>
      </c>
    </row>
    <row r="25" spans="1:2" x14ac:dyDescent="0.25">
      <c r="B25" s="116" t="s">
        <v>182</v>
      </c>
    </row>
    <row r="27" spans="1:2" x14ac:dyDescent="0.25">
      <c r="A27" s="117" t="s">
        <v>36</v>
      </c>
      <c r="B27" s="116" t="s">
        <v>43</v>
      </c>
    </row>
    <row r="28" spans="1:2" x14ac:dyDescent="0.25">
      <c r="B28" t="s">
        <v>44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3187E-DDB0-4089-AD6C-5CAD8E5F4F48}">
  <sheetPr>
    <tabColor indexed="10"/>
    <pageSetUpPr fitToPage="1"/>
  </sheetPr>
  <dimension ref="A1:K40"/>
  <sheetViews>
    <sheetView showFormulas="1" workbookViewId="0"/>
  </sheetViews>
  <sheetFormatPr defaultColWidth="9.1796875" defaultRowHeight="14" x14ac:dyDescent="0.3"/>
  <cols>
    <col min="1" max="1" width="4.54296875" style="84" customWidth="1"/>
    <col min="2" max="2" width="11.81640625" style="31" bestFit="1" customWidth="1"/>
    <col min="3" max="3" width="5.7265625" style="31" bestFit="1" customWidth="1"/>
    <col min="4" max="4" width="4.81640625" style="31" bestFit="1" customWidth="1"/>
    <col min="5" max="5" width="5.1796875" style="31" bestFit="1" customWidth="1"/>
    <col min="6" max="6" width="5.453125" style="31" bestFit="1" customWidth="1"/>
    <col min="7" max="7" width="4.26953125" style="31" bestFit="1" customWidth="1"/>
    <col min="8" max="8" width="5.1796875" style="31" bestFit="1" customWidth="1"/>
    <col min="9" max="9" width="5.453125" style="31" bestFit="1" customWidth="1"/>
    <col min="10" max="10" width="4.26953125" style="31" bestFit="1" customWidth="1"/>
    <col min="11" max="11" width="8.1796875" style="31" bestFit="1" customWidth="1"/>
    <col min="12" max="16384" width="9.1796875" style="31"/>
  </cols>
  <sheetData>
    <row r="1" spans="1:11" ht="13.5" customHeight="1" thickBot="1" x14ac:dyDescent="0.35">
      <c r="A1" s="30" t="s">
        <v>0</v>
      </c>
      <c r="B1" s="31" t="s">
        <v>45</v>
      </c>
    </row>
    <row r="2" spans="1:11" ht="15" customHeight="1" x14ac:dyDescent="0.3">
      <c r="A2" s="31"/>
      <c r="B2" s="32"/>
      <c r="C2" s="33" t="s">
        <v>2</v>
      </c>
      <c r="D2" s="34" t="s">
        <v>3</v>
      </c>
      <c r="E2" s="35"/>
      <c r="F2" s="35"/>
    </row>
    <row r="3" spans="1:11" ht="15" customHeight="1" x14ac:dyDescent="0.35">
      <c r="A3" s="31"/>
      <c r="B3" s="36" t="s">
        <v>4</v>
      </c>
      <c r="C3" s="4">
        <v>900</v>
      </c>
      <c r="D3" s="11">
        <v>1.06</v>
      </c>
      <c r="E3" s="4"/>
      <c r="F3" s="4"/>
      <c r="G3" s="4"/>
      <c r="H3" s="4"/>
      <c r="I3" s="4"/>
      <c r="J3" s="4"/>
      <c r="K3" s="4"/>
    </row>
    <row r="4" spans="1:11" ht="15" customHeight="1" x14ac:dyDescent="0.35">
      <c r="A4" s="37"/>
      <c r="B4" s="36" t="s">
        <v>5</v>
      </c>
      <c r="C4" s="4">
        <v>350</v>
      </c>
      <c r="D4" s="11"/>
      <c r="F4" s="4"/>
      <c r="G4" s="4"/>
      <c r="H4" s="4"/>
      <c r="I4" s="4"/>
      <c r="J4" s="4"/>
      <c r="K4" s="4"/>
    </row>
    <row r="5" spans="1:11" ht="15" customHeight="1" x14ac:dyDescent="0.35">
      <c r="A5" s="37"/>
      <c r="B5" s="36" t="s">
        <v>6</v>
      </c>
      <c r="C5" s="4">
        <v>500</v>
      </c>
      <c r="D5" s="11">
        <v>1.1200000000000001</v>
      </c>
      <c r="E5" s="4"/>
      <c r="F5" s="4"/>
      <c r="G5" s="4"/>
      <c r="H5" s="4"/>
      <c r="I5" s="4"/>
      <c r="J5" s="4"/>
      <c r="K5" s="4"/>
    </row>
    <row r="6" spans="1:11" ht="15" customHeight="1" x14ac:dyDescent="0.35">
      <c r="A6" s="37"/>
      <c r="B6" s="36" t="s">
        <v>7</v>
      </c>
      <c r="C6" s="4">
        <v>700</v>
      </c>
      <c r="D6" s="11"/>
      <c r="F6" s="4"/>
      <c r="G6" s="4"/>
      <c r="H6" s="4"/>
      <c r="I6" s="4"/>
      <c r="J6" s="4"/>
      <c r="K6" s="4"/>
    </row>
    <row r="7" spans="1:11" ht="15" customHeight="1" x14ac:dyDescent="0.35">
      <c r="A7" s="37"/>
      <c r="B7" s="36" t="s">
        <v>8</v>
      </c>
      <c r="C7" s="4">
        <v>50</v>
      </c>
      <c r="D7" s="11"/>
      <c r="E7" s="4"/>
      <c r="G7" s="4"/>
      <c r="H7" s="4"/>
      <c r="I7" s="4"/>
      <c r="J7" s="4"/>
      <c r="K7" s="4"/>
    </row>
    <row r="8" spans="1:11" ht="15" customHeight="1" thickBot="1" x14ac:dyDescent="0.4">
      <c r="A8" s="38"/>
      <c r="B8" s="39" t="s">
        <v>9</v>
      </c>
      <c r="C8" s="40">
        <v>400</v>
      </c>
      <c r="D8" s="41"/>
      <c r="F8" s="4"/>
      <c r="G8" s="4"/>
      <c r="H8" s="4"/>
      <c r="I8" s="4"/>
      <c r="J8" s="4"/>
      <c r="K8" s="4"/>
    </row>
    <row r="9" spans="1:11" ht="15" customHeight="1" x14ac:dyDescent="0.35">
      <c r="A9" s="38"/>
      <c r="B9" s="3"/>
      <c r="C9" s="4"/>
      <c r="D9" s="4"/>
      <c r="E9" s="4"/>
      <c r="F9" s="4"/>
      <c r="G9" s="4"/>
      <c r="H9" s="4"/>
      <c r="I9" s="4"/>
      <c r="J9" s="4"/>
      <c r="K9" s="4"/>
    </row>
    <row r="10" spans="1:11" ht="15" customHeight="1" x14ac:dyDescent="0.35">
      <c r="A10" s="170" t="s">
        <v>10</v>
      </c>
      <c r="B10" s="170"/>
      <c r="C10" s="170"/>
      <c r="D10" s="38"/>
      <c r="E10" s="4"/>
      <c r="F10" s="4"/>
      <c r="G10" s="4"/>
      <c r="H10" s="4"/>
      <c r="I10" s="4"/>
      <c r="J10" s="4"/>
      <c r="K10" s="4"/>
    </row>
    <row r="11" spans="1:11" ht="15" customHeight="1" x14ac:dyDescent="0.35">
      <c r="A11" s="31"/>
      <c r="C11" s="4"/>
      <c r="D11" s="4"/>
      <c r="E11" s="4"/>
      <c r="F11" s="4"/>
      <c r="G11" s="4"/>
      <c r="H11" s="4"/>
      <c r="I11" s="4"/>
      <c r="J11" s="4"/>
      <c r="K11" s="4"/>
    </row>
    <row r="12" spans="1:11" ht="15" customHeight="1" x14ac:dyDescent="0.35">
      <c r="A12" s="37"/>
      <c r="B12" s="4"/>
      <c r="C12" s="169" t="s">
        <v>11</v>
      </c>
      <c r="D12" s="169"/>
      <c r="E12" s="169"/>
      <c r="F12" s="169" t="s">
        <v>12</v>
      </c>
      <c r="G12" s="169"/>
      <c r="H12" s="169"/>
      <c r="I12" s="169" t="s">
        <v>13</v>
      </c>
      <c r="J12" s="169"/>
      <c r="K12" s="169"/>
    </row>
    <row r="13" spans="1:11" ht="15" customHeight="1" thickBot="1" x14ac:dyDescent="0.4">
      <c r="A13" s="43" t="s">
        <v>14</v>
      </c>
      <c r="B13" s="44" t="s">
        <v>15</v>
      </c>
      <c r="C13" s="44" t="s">
        <v>16</v>
      </c>
      <c r="D13" s="44" t="s">
        <v>17</v>
      </c>
      <c r="E13" s="44" t="s">
        <v>18</v>
      </c>
      <c r="F13" s="44" t="s">
        <v>16</v>
      </c>
      <c r="G13" s="44" t="s">
        <v>17</v>
      </c>
      <c r="H13" s="44" t="s">
        <v>18</v>
      </c>
      <c r="I13" s="44" t="s">
        <v>16</v>
      </c>
      <c r="J13" s="44" t="s">
        <v>17</v>
      </c>
      <c r="K13" s="44" t="s">
        <v>18</v>
      </c>
    </row>
    <row r="14" spans="1:11" ht="15" customHeight="1" x14ac:dyDescent="0.35">
      <c r="A14" s="45" t="s">
        <v>19</v>
      </c>
      <c r="B14" s="46" t="s">
        <v>20</v>
      </c>
      <c r="C14" s="47"/>
      <c r="D14" s="48"/>
      <c r="E14" s="49"/>
      <c r="F14" s="50"/>
      <c r="G14" s="48"/>
      <c r="H14" s="49"/>
      <c r="I14" s="96">
        <v>200</v>
      </c>
      <c r="J14" s="97">
        <v>1.02</v>
      </c>
      <c r="K14" s="98">
        <f>I14*J14</f>
        <v>204</v>
      </c>
    </row>
    <row r="15" spans="1:11" ht="15" customHeight="1" x14ac:dyDescent="0.35">
      <c r="A15" s="51"/>
      <c r="B15" s="52"/>
      <c r="C15" s="53"/>
      <c r="D15" s="42"/>
      <c r="E15" s="54"/>
      <c r="F15" s="55"/>
      <c r="G15" s="42"/>
      <c r="H15" s="54"/>
      <c r="I15" s="99"/>
      <c r="J15" s="100"/>
      <c r="K15" s="101"/>
    </row>
    <row r="16" spans="1:11" ht="15" customHeight="1" thickBot="1" x14ac:dyDescent="0.4">
      <c r="A16" s="57"/>
      <c r="B16" s="58"/>
      <c r="C16" s="59"/>
      <c r="D16" s="60"/>
      <c r="E16" s="61"/>
      <c r="F16" s="62"/>
      <c r="G16" s="60"/>
      <c r="H16" s="61"/>
      <c r="I16" s="102"/>
      <c r="J16" s="103"/>
      <c r="K16" s="104"/>
    </row>
    <row r="17" spans="1:11" ht="15" customHeight="1" thickTop="1" x14ac:dyDescent="0.35">
      <c r="A17" s="64" t="s">
        <v>21</v>
      </c>
      <c r="B17" s="65" t="s">
        <v>22</v>
      </c>
      <c r="C17" s="66">
        <f>C3</f>
        <v>900</v>
      </c>
      <c r="D17" s="67">
        <f>D3</f>
        <v>1.06</v>
      </c>
      <c r="E17" s="68">
        <f>C17*D17</f>
        <v>954</v>
      </c>
      <c r="F17" s="69"/>
      <c r="G17" s="67"/>
      <c r="H17" s="68"/>
      <c r="I17" s="69">
        <f>I14</f>
        <v>200</v>
      </c>
      <c r="J17" s="69">
        <f t="shared" ref="J17:K17" si="0">J14</f>
        <v>1.02</v>
      </c>
      <c r="K17" s="70">
        <f t="shared" si="0"/>
        <v>204</v>
      </c>
    </row>
    <row r="18" spans="1:11" ht="15" customHeight="1" x14ac:dyDescent="0.35">
      <c r="A18" s="71"/>
      <c r="B18" s="72"/>
      <c r="C18" s="53"/>
      <c r="D18" s="42"/>
      <c r="E18" s="54"/>
      <c r="F18" s="55"/>
      <c r="G18" s="42"/>
      <c r="H18" s="54"/>
      <c r="I18" s="55">
        <f>C17</f>
        <v>900</v>
      </c>
      <c r="J18" s="55">
        <f t="shared" ref="J18:K18" si="1">D17</f>
        <v>1.06</v>
      </c>
      <c r="K18" s="73">
        <f t="shared" si="1"/>
        <v>954</v>
      </c>
    </row>
    <row r="19" spans="1:11" ht="15" customHeight="1" thickBot="1" x14ac:dyDescent="0.4">
      <c r="A19" s="74"/>
      <c r="B19" s="75"/>
      <c r="C19" s="59"/>
      <c r="D19" s="60"/>
      <c r="E19" s="61"/>
      <c r="F19" s="62"/>
      <c r="G19" s="60"/>
      <c r="H19" s="61"/>
      <c r="I19" s="62"/>
      <c r="J19" s="60"/>
      <c r="K19" s="63">
        <f>SUM(K17:K18)</f>
        <v>1158</v>
      </c>
    </row>
    <row r="20" spans="1:11" ht="15" customHeight="1" thickTop="1" x14ac:dyDescent="0.35">
      <c r="A20" s="64" t="s">
        <v>24</v>
      </c>
      <c r="B20" s="65" t="s">
        <v>25</v>
      </c>
      <c r="C20" s="66"/>
      <c r="D20" s="67"/>
      <c r="E20" s="68"/>
      <c r="F20" s="69">
        <f>I17</f>
        <v>200</v>
      </c>
      <c r="G20" s="69">
        <f t="shared" ref="G20:H20" si="2">J17</f>
        <v>1.02</v>
      </c>
      <c r="H20" s="68">
        <f t="shared" si="2"/>
        <v>204</v>
      </c>
      <c r="I20" s="69"/>
      <c r="J20" s="67"/>
      <c r="K20" s="76"/>
    </row>
    <row r="21" spans="1:11" ht="15" customHeight="1" x14ac:dyDescent="0.35">
      <c r="A21" s="71"/>
      <c r="B21" s="72"/>
      <c r="C21" s="53"/>
      <c r="D21" s="42"/>
      <c r="E21" s="54"/>
      <c r="F21" s="55">
        <f>C4-I17</f>
        <v>150</v>
      </c>
      <c r="G21" s="42">
        <f>J18</f>
        <v>1.06</v>
      </c>
      <c r="H21" s="54">
        <f>F21*G21</f>
        <v>159</v>
      </c>
      <c r="I21" s="55">
        <f>I18-F21</f>
        <v>750</v>
      </c>
      <c r="J21" s="42">
        <f>J18</f>
        <v>1.06</v>
      </c>
      <c r="K21" s="56">
        <f>I21*J21</f>
        <v>795</v>
      </c>
    </row>
    <row r="22" spans="1:11" ht="15" customHeight="1" thickBot="1" x14ac:dyDescent="0.4">
      <c r="A22" s="74"/>
      <c r="B22" s="75"/>
      <c r="C22" s="59"/>
      <c r="D22" s="60"/>
      <c r="E22" s="61"/>
      <c r="F22" s="62"/>
      <c r="G22" s="60"/>
      <c r="H22" s="61"/>
      <c r="I22" s="62"/>
      <c r="J22" s="60"/>
      <c r="K22" s="63"/>
    </row>
    <row r="23" spans="1:11" ht="15" customHeight="1" thickTop="1" x14ac:dyDescent="0.35">
      <c r="A23" s="64" t="s">
        <v>27</v>
      </c>
      <c r="B23" s="65" t="s">
        <v>22</v>
      </c>
      <c r="C23" s="66">
        <f>C5</f>
        <v>500</v>
      </c>
      <c r="D23" s="67">
        <f>D5</f>
        <v>1.1200000000000001</v>
      </c>
      <c r="E23" s="68">
        <f>C23*D23</f>
        <v>560</v>
      </c>
      <c r="F23" s="69"/>
      <c r="G23" s="67"/>
      <c r="H23" s="68"/>
      <c r="I23" s="69">
        <f>I21</f>
        <v>750</v>
      </c>
      <c r="J23" s="69">
        <f t="shared" ref="J23:K23" si="3">J21</f>
        <v>1.06</v>
      </c>
      <c r="K23" s="70">
        <f t="shared" si="3"/>
        <v>795</v>
      </c>
    </row>
    <row r="24" spans="1:11" ht="15" customHeight="1" x14ac:dyDescent="0.35">
      <c r="A24" s="71"/>
      <c r="B24" s="72"/>
      <c r="C24" s="53"/>
      <c r="D24" s="42"/>
      <c r="E24" s="54"/>
      <c r="F24" s="55"/>
      <c r="G24" s="42"/>
      <c r="H24" s="54"/>
      <c r="I24" s="55">
        <f>C23</f>
        <v>500</v>
      </c>
      <c r="J24" s="55">
        <f t="shared" ref="J24:K24" si="4">D23</f>
        <v>1.1200000000000001</v>
      </c>
      <c r="K24" s="73">
        <f t="shared" si="4"/>
        <v>560</v>
      </c>
    </row>
    <row r="25" spans="1:11" ht="15" customHeight="1" thickBot="1" x14ac:dyDescent="0.4">
      <c r="A25" s="74"/>
      <c r="B25" s="75"/>
      <c r="C25" s="59"/>
      <c r="D25" s="60"/>
      <c r="E25" s="61"/>
      <c r="F25" s="62"/>
      <c r="G25" s="60"/>
      <c r="H25" s="61"/>
      <c r="I25" s="62"/>
      <c r="J25" s="60"/>
      <c r="K25" s="63">
        <f>SUM(K23:K24)</f>
        <v>1355</v>
      </c>
    </row>
    <row r="26" spans="1:11" ht="15" customHeight="1" thickTop="1" x14ac:dyDescent="0.35">
      <c r="A26" s="64" t="s">
        <v>29</v>
      </c>
      <c r="B26" s="65" t="s">
        <v>25</v>
      </c>
      <c r="C26" s="66"/>
      <c r="D26" s="67"/>
      <c r="E26" s="68"/>
      <c r="F26" s="69">
        <f>C6</f>
        <v>700</v>
      </c>
      <c r="G26" s="69">
        <f>J23</f>
        <v>1.06</v>
      </c>
      <c r="H26" s="68">
        <f>F26*G26</f>
        <v>742</v>
      </c>
      <c r="I26" s="69">
        <f>I23-F26</f>
        <v>50</v>
      </c>
      <c r="J26" s="67">
        <f>J23</f>
        <v>1.06</v>
      </c>
      <c r="K26" s="76">
        <f>I26*J26</f>
        <v>53</v>
      </c>
    </row>
    <row r="27" spans="1:11" ht="15" customHeight="1" x14ac:dyDescent="0.35">
      <c r="A27" s="71"/>
      <c r="B27" s="72"/>
      <c r="C27" s="53"/>
      <c r="D27" s="42"/>
      <c r="E27" s="54"/>
      <c r="F27" s="55"/>
      <c r="G27" s="42"/>
      <c r="H27" s="54"/>
      <c r="I27" s="55">
        <f>I24</f>
        <v>500</v>
      </c>
      <c r="J27" s="55">
        <f t="shared" ref="J27:K27" si="5">J24</f>
        <v>1.1200000000000001</v>
      </c>
      <c r="K27" s="73">
        <f t="shared" si="5"/>
        <v>560</v>
      </c>
    </row>
    <row r="28" spans="1:11" ht="15" customHeight="1" thickBot="1" x14ac:dyDescent="0.4">
      <c r="A28" s="74"/>
      <c r="B28" s="75"/>
      <c r="C28" s="59"/>
      <c r="D28" s="60"/>
      <c r="E28" s="61"/>
      <c r="F28" s="62"/>
      <c r="G28" s="60"/>
      <c r="H28" s="61"/>
      <c r="I28" s="62"/>
      <c r="J28" s="60"/>
      <c r="K28" s="63">
        <f>SUM(K26:K27)</f>
        <v>613</v>
      </c>
    </row>
    <row r="29" spans="1:11" ht="15" customHeight="1" thickTop="1" x14ac:dyDescent="0.35">
      <c r="A29" s="64" t="s">
        <v>30</v>
      </c>
      <c r="B29" s="65" t="s">
        <v>31</v>
      </c>
      <c r="C29" s="66"/>
      <c r="D29" s="67"/>
      <c r="E29" s="68"/>
      <c r="F29" s="69">
        <f>C7</f>
        <v>50</v>
      </c>
      <c r="G29" s="67">
        <f>D23</f>
        <v>1.1200000000000001</v>
      </c>
      <c r="H29" s="68">
        <f>F29*G29</f>
        <v>56.000000000000007</v>
      </c>
      <c r="I29" s="69">
        <f>I26</f>
        <v>50</v>
      </c>
      <c r="J29" s="69">
        <f t="shared" ref="J29:K29" si="6">J26</f>
        <v>1.06</v>
      </c>
      <c r="K29" s="70">
        <f t="shared" si="6"/>
        <v>53</v>
      </c>
    </row>
    <row r="30" spans="1:11" ht="15" customHeight="1" x14ac:dyDescent="0.35">
      <c r="A30" s="71"/>
      <c r="B30" s="72"/>
      <c r="C30" s="53"/>
      <c r="D30" s="42"/>
      <c r="E30" s="54"/>
      <c r="F30" s="55"/>
      <c r="G30" s="42"/>
      <c r="H30" s="54"/>
      <c r="I30" s="55">
        <f>I27-F29</f>
        <v>450</v>
      </c>
      <c r="J30" s="42">
        <f>G29</f>
        <v>1.1200000000000001</v>
      </c>
      <c r="K30" s="56">
        <f>I30*J30</f>
        <v>504.00000000000006</v>
      </c>
    </row>
    <row r="31" spans="1:11" ht="15" customHeight="1" thickBot="1" x14ac:dyDescent="0.4">
      <c r="A31" s="74"/>
      <c r="B31" s="75"/>
      <c r="C31" s="59"/>
      <c r="D31" s="60"/>
      <c r="E31" s="61"/>
      <c r="F31" s="62"/>
      <c r="G31" s="60"/>
      <c r="H31" s="61"/>
      <c r="I31" s="62"/>
      <c r="J31" s="60"/>
      <c r="K31" s="63">
        <f>SUM(K29:K30)</f>
        <v>557</v>
      </c>
    </row>
    <row r="32" spans="1:11" ht="15" customHeight="1" thickTop="1" x14ac:dyDescent="0.35">
      <c r="A32" s="64" t="s">
        <v>32</v>
      </c>
      <c r="B32" s="65" t="s">
        <v>25</v>
      </c>
      <c r="C32" s="66"/>
      <c r="D32" s="67"/>
      <c r="E32" s="68"/>
      <c r="F32" s="69">
        <f>I29</f>
        <v>50</v>
      </c>
      <c r="G32" s="69">
        <f t="shared" ref="G32:H32" si="7">J29</f>
        <v>1.06</v>
      </c>
      <c r="H32" s="68">
        <f t="shared" si="7"/>
        <v>53</v>
      </c>
      <c r="I32" s="69"/>
      <c r="J32" s="67"/>
      <c r="K32" s="76"/>
    </row>
    <row r="33" spans="1:11" ht="15" customHeight="1" x14ac:dyDescent="0.35">
      <c r="A33" s="71"/>
      <c r="B33" s="72"/>
      <c r="C33" s="53"/>
      <c r="D33" s="42"/>
      <c r="E33" s="54"/>
      <c r="F33" s="55">
        <f>C8-I29</f>
        <v>350</v>
      </c>
      <c r="G33" s="42">
        <f>J30</f>
        <v>1.1200000000000001</v>
      </c>
      <c r="H33" s="54">
        <f>F33*G33</f>
        <v>392.00000000000006</v>
      </c>
      <c r="I33" s="55">
        <f>I30-F33</f>
        <v>100</v>
      </c>
      <c r="J33" s="42">
        <f>J30</f>
        <v>1.1200000000000001</v>
      </c>
      <c r="K33" s="56">
        <f>I33*J33</f>
        <v>112.00000000000001</v>
      </c>
    </row>
    <row r="34" spans="1:11" ht="15" customHeight="1" thickBot="1" x14ac:dyDescent="0.4">
      <c r="A34" s="77"/>
      <c r="B34" s="78"/>
      <c r="C34" s="79"/>
      <c r="D34" s="80"/>
      <c r="E34" s="81"/>
      <c r="F34" s="82"/>
      <c r="G34" s="80"/>
      <c r="H34" s="81"/>
      <c r="I34" s="82"/>
      <c r="J34" s="80"/>
      <c r="K34" s="83"/>
    </row>
    <row r="36" spans="1:11" x14ac:dyDescent="0.3">
      <c r="A36" s="2"/>
      <c r="B36" s="1"/>
      <c r="C36" s="1"/>
      <c r="D36" s="1"/>
      <c r="E36" s="107" t="s">
        <v>46</v>
      </c>
      <c r="F36" s="107"/>
      <c r="G36" s="107"/>
      <c r="H36" s="107" t="s">
        <v>46</v>
      </c>
      <c r="I36" s="107"/>
      <c r="J36" s="107"/>
      <c r="K36" s="107" t="s">
        <v>46</v>
      </c>
    </row>
    <row r="37" spans="1:11" x14ac:dyDescent="0.3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72" t="s">
        <v>47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</row>
    <row r="39" spans="1:11" x14ac:dyDescent="0.3">
      <c r="A39" s="172" t="s">
        <v>48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</row>
    <row r="40" spans="1:11" x14ac:dyDescent="0.3">
      <c r="A40" s="171"/>
      <c r="B40" s="171"/>
      <c r="C40" s="171"/>
      <c r="D40" s="171"/>
      <c r="E40" s="171"/>
      <c r="F40" s="171"/>
      <c r="G40" s="171"/>
      <c r="H40" s="171"/>
      <c r="I40" s="171"/>
      <c r="J40" s="171"/>
      <c r="K40" s="171"/>
    </row>
  </sheetData>
  <mergeCells count="7">
    <mergeCell ref="A10:C10"/>
    <mergeCell ref="A40:K40"/>
    <mergeCell ref="C12:E12"/>
    <mergeCell ref="F12:H12"/>
    <mergeCell ref="I12:K12"/>
    <mergeCell ref="A38:K38"/>
    <mergeCell ref="A39:K39"/>
  </mergeCells>
  <printOptions headings="1" gridLines="1"/>
  <pageMargins left="0.55118110236220474" right="0.55118110236220474" top="0.78740157480314965" bottom="0.59055118110236227" header="0.51181102362204722" footer="0.51181102362204722"/>
  <pageSetup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6DCF-F015-46B3-8116-EE17846F4C14}">
  <sheetPr>
    <tabColor indexed="50"/>
    <pageSetUpPr fitToPage="1"/>
  </sheetPr>
  <dimension ref="A1:G55"/>
  <sheetViews>
    <sheetView workbookViewId="0"/>
  </sheetViews>
  <sheetFormatPr defaultColWidth="9.1796875" defaultRowHeight="14.5" x14ac:dyDescent="0.35"/>
  <cols>
    <col min="1" max="1" width="33.453125" style="4" bestFit="1" customWidth="1"/>
    <col min="2" max="4" width="13" style="4" customWidth="1"/>
    <col min="5" max="5" width="9.1796875" style="4"/>
    <col min="6" max="6" width="3.7265625" style="4" customWidth="1"/>
    <col min="7" max="7" width="5.54296875" style="4" customWidth="1"/>
    <col min="8" max="16384" width="9.1796875" style="4"/>
  </cols>
  <sheetData>
    <row r="1" spans="1:4" ht="15" customHeight="1" x14ac:dyDescent="0.35">
      <c r="A1" s="118" t="s">
        <v>49</v>
      </c>
      <c r="B1" s="119">
        <v>5000</v>
      </c>
      <c r="C1" s="120"/>
      <c r="D1" s="121"/>
    </row>
    <row r="2" spans="1:4" ht="15" customHeight="1" x14ac:dyDescent="0.35">
      <c r="A2" s="122"/>
      <c r="B2" s="13"/>
      <c r="C2" s="13"/>
      <c r="D2" s="112"/>
    </row>
    <row r="3" spans="1:4" ht="15" customHeight="1" x14ac:dyDescent="0.35">
      <c r="A3" s="123" t="s">
        <v>50</v>
      </c>
      <c r="B3" s="13"/>
      <c r="C3" s="13"/>
      <c r="D3" s="112"/>
    </row>
    <row r="4" spans="1:4" ht="15" customHeight="1" x14ac:dyDescent="0.35">
      <c r="A4" s="122" t="s">
        <v>51</v>
      </c>
      <c r="B4" s="124">
        <v>12</v>
      </c>
      <c r="C4" s="13"/>
      <c r="D4" s="112"/>
    </row>
    <row r="5" spans="1:4" ht="15" customHeight="1" x14ac:dyDescent="0.35">
      <c r="A5" s="122" t="s">
        <v>52</v>
      </c>
      <c r="B5" s="13">
        <v>6</v>
      </c>
      <c r="C5" s="125" t="s">
        <v>53</v>
      </c>
      <c r="D5" s="112"/>
    </row>
    <row r="6" spans="1:4" ht="15" customHeight="1" x14ac:dyDescent="0.35">
      <c r="A6" s="122" t="s">
        <v>54</v>
      </c>
      <c r="B6" s="13">
        <v>9</v>
      </c>
      <c r="C6" s="13" t="s">
        <v>55</v>
      </c>
      <c r="D6" s="112"/>
    </row>
    <row r="7" spans="1:4" ht="15" customHeight="1" x14ac:dyDescent="0.35">
      <c r="A7" s="126"/>
      <c r="B7" s="13"/>
      <c r="C7" s="13"/>
      <c r="D7" s="112"/>
    </row>
    <row r="8" spans="1:4" ht="15" customHeight="1" x14ac:dyDescent="0.35">
      <c r="A8" s="123" t="s">
        <v>56</v>
      </c>
      <c r="B8" s="13"/>
      <c r="C8" s="13"/>
      <c r="D8" s="112"/>
    </row>
    <row r="9" spans="1:4" ht="15" customHeight="1" x14ac:dyDescent="0.35">
      <c r="A9" s="122" t="s">
        <v>51</v>
      </c>
      <c r="B9" s="124">
        <v>0.2</v>
      </c>
      <c r="C9" s="125" t="s">
        <v>57</v>
      </c>
      <c r="D9" s="112"/>
    </row>
    <row r="10" spans="1:4" ht="15" customHeight="1" x14ac:dyDescent="0.35">
      <c r="A10" s="122" t="s">
        <v>58</v>
      </c>
      <c r="B10" s="13">
        <v>50</v>
      </c>
      <c r="C10" s="13" t="s">
        <v>59</v>
      </c>
      <c r="D10" s="112"/>
    </row>
    <row r="11" spans="1:4" ht="15" customHeight="1" x14ac:dyDescent="0.35">
      <c r="A11" s="122" t="s">
        <v>60</v>
      </c>
      <c r="B11" s="13">
        <v>80</v>
      </c>
      <c r="C11" s="13" t="s">
        <v>61</v>
      </c>
      <c r="D11" s="112"/>
    </row>
    <row r="12" spans="1:4" ht="15" customHeight="1" x14ac:dyDescent="0.35">
      <c r="A12" s="122" t="s">
        <v>62</v>
      </c>
      <c r="B12" s="124">
        <v>10</v>
      </c>
      <c r="C12" s="13" t="s">
        <v>63</v>
      </c>
      <c r="D12" s="112"/>
    </row>
    <row r="13" spans="1:4" ht="15" customHeight="1" x14ac:dyDescent="0.35">
      <c r="A13" s="122"/>
      <c r="B13" s="124"/>
      <c r="C13" s="13"/>
      <c r="D13" s="112"/>
    </row>
    <row r="14" spans="1:4" ht="15" customHeight="1" x14ac:dyDescent="0.35">
      <c r="A14" s="123" t="s">
        <v>64</v>
      </c>
      <c r="B14" s="124"/>
      <c r="C14" s="13"/>
      <c r="D14" s="112"/>
    </row>
    <row r="15" spans="1:4" ht="15" customHeight="1" x14ac:dyDescent="0.35">
      <c r="A15" s="122" t="s">
        <v>51</v>
      </c>
      <c r="B15" s="124">
        <v>10.5</v>
      </c>
      <c r="C15" s="125" t="s">
        <v>65</v>
      </c>
      <c r="D15" s="112"/>
    </row>
    <row r="16" spans="1:4" ht="15" customHeight="1" x14ac:dyDescent="0.35">
      <c r="A16" s="122" t="s">
        <v>66</v>
      </c>
      <c r="B16" s="13">
        <v>10</v>
      </c>
      <c r="C16" s="13" t="s">
        <v>61</v>
      </c>
      <c r="D16" s="112"/>
    </row>
    <row r="17" spans="1:6" ht="15" customHeight="1" x14ac:dyDescent="0.35">
      <c r="A17" s="122" t="s">
        <v>67</v>
      </c>
      <c r="B17" s="13">
        <v>1.5</v>
      </c>
      <c r="C17" s="13" t="s">
        <v>68</v>
      </c>
      <c r="D17" s="112"/>
    </row>
    <row r="18" spans="1:6" ht="15" customHeight="1" thickBot="1" x14ac:dyDescent="0.4">
      <c r="A18" s="127" t="s">
        <v>69</v>
      </c>
      <c r="B18" s="114">
        <v>40</v>
      </c>
      <c r="C18" s="128" t="s">
        <v>70</v>
      </c>
      <c r="D18" s="115"/>
    </row>
    <row r="19" spans="1:6" ht="7" customHeight="1" x14ac:dyDescent="0.35"/>
    <row r="20" spans="1:6" ht="7" customHeight="1" x14ac:dyDescent="0.35"/>
    <row r="21" spans="1:6" ht="15" customHeight="1" x14ac:dyDescent="0.35">
      <c r="A21" s="3" t="s">
        <v>71</v>
      </c>
      <c r="B21" s="6"/>
      <c r="C21" s="7"/>
      <c r="D21" s="7"/>
    </row>
    <row r="22" spans="1:6" ht="7.5" customHeight="1" x14ac:dyDescent="0.35">
      <c r="B22" s="7"/>
      <c r="C22" s="7"/>
      <c r="D22" s="7"/>
    </row>
    <row r="23" spans="1:6" ht="15" customHeight="1" x14ac:dyDescent="0.35">
      <c r="A23" s="3" t="s">
        <v>72</v>
      </c>
    </row>
    <row r="24" spans="1:6" ht="11.15" customHeight="1" x14ac:dyDescent="0.35"/>
    <row r="25" spans="1:6" ht="15" customHeight="1" x14ac:dyDescent="0.35">
      <c r="A25" s="4" t="s">
        <v>69</v>
      </c>
      <c r="B25" s="85">
        <f>B5*B6</f>
        <v>54</v>
      </c>
      <c r="C25" s="105" t="s">
        <v>23</v>
      </c>
      <c r="F25" s="20"/>
    </row>
    <row r="26" spans="1:6" ht="15" customHeight="1" x14ac:dyDescent="0.35">
      <c r="A26" s="4" t="s">
        <v>73</v>
      </c>
      <c r="D26" s="8">
        <f>B25*B4</f>
        <v>648</v>
      </c>
      <c r="E26" s="105" t="s">
        <v>23</v>
      </c>
      <c r="F26" s="20"/>
    </row>
    <row r="27" spans="1:6" ht="8.5" customHeight="1" x14ac:dyDescent="0.35">
      <c r="F27" s="20"/>
    </row>
    <row r="28" spans="1:6" ht="8.5" customHeight="1" x14ac:dyDescent="0.35">
      <c r="F28" s="20"/>
    </row>
    <row r="29" spans="1:6" ht="15" customHeight="1" x14ac:dyDescent="0.35">
      <c r="A29" s="3" t="s">
        <v>74</v>
      </c>
      <c r="F29" s="20"/>
    </row>
    <row r="30" spans="1:6" ht="8.5" customHeight="1" x14ac:dyDescent="0.35">
      <c r="F30" s="20"/>
    </row>
    <row r="31" spans="1:6" ht="15" customHeight="1" x14ac:dyDescent="0.35">
      <c r="A31" s="4" t="s">
        <v>75</v>
      </c>
      <c r="C31" s="8">
        <f>B9*B1</f>
        <v>1000</v>
      </c>
      <c r="D31" s="105" t="s">
        <v>23</v>
      </c>
      <c r="F31" s="20"/>
    </row>
    <row r="32" spans="1:6" ht="15" customHeight="1" x14ac:dyDescent="0.35">
      <c r="F32" s="20"/>
    </row>
    <row r="33" spans="1:7" ht="15" customHeight="1" x14ac:dyDescent="0.35">
      <c r="A33" s="4" t="s">
        <v>76</v>
      </c>
      <c r="B33" s="85">
        <f>B1/B10</f>
        <v>100</v>
      </c>
      <c r="C33" s="105" t="s">
        <v>23</v>
      </c>
      <c r="F33" s="20"/>
    </row>
    <row r="34" spans="1:7" ht="15" customHeight="1" x14ac:dyDescent="0.35">
      <c r="A34" s="4" t="s">
        <v>69</v>
      </c>
      <c r="B34" s="85">
        <f>B11</f>
        <v>80</v>
      </c>
      <c r="C34" s="173" t="s">
        <v>77</v>
      </c>
    </row>
    <row r="35" spans="1:7" ht="15" customHeight="1" x14ac:dyDescent="0.35">
      <c r="A35" s="4" t="s">
        <v>78</v>
      </c>
      <c r="B35" s="85">
        <f>B33-B34</f>
        <v>20</v>
      </c>
      <c r="C35" s="174"/>
      <c r="F35" s="20"/>
    </row>
    <row r="36" spans="1:7" ht="15" customHeight="1" x14ac:dyDescent="0.35">
      <c r="A36" s="4" t="s">
        <v>79</v>
      </c>
      <c r="C36" s="8">
        <f>B35*B12</f>
        <v>200</v>
      </c>
      <c r="D36" s="105" t="s">
        <v>23</v>
      </c>
      <c r="F36" s="20"/>
    </row>
    <row r="37" spans="1:7" ht="15" customHeight="1" x14ac:dyDescent="0.35"/>
    <row r="38" spans="1:7" ht="15" customHeight="1" x14ac:dyDescent="0.35">
      <c r="A38" s="4" t="s">
        <v>80</v>
      </c>
      <c r="D38" s="8">
        <f>C31+C36</f>
        <v>1200</v>
      </c>
      <c r="E38" s="105" t="s">
        <v>23</v>
      </c>
    </row>
    <row r="39" spans="1:7" ht="7.5" customHeight="1" x14ac:dyDescent="0.35"/>
    <row r="40" spans="1:7" ht="7.5" customHeight="1" x14ac:dyDescent="0.35"/>
    <row r="41" spans="1:7" ht="15" customHeight="1" x14ac:dyDescent="0.35">
      <c r="A41" s="3" t="s">
        <v>81</v>
      </c>
    </row>
    <row r="42" spans="1:7" ht="10" customHeight="1" x14ac:dyDescent="0.35"/>
    <row r="43" spans="1:7" ht="15" customHeight="1" x14ac:dyDescent="0.35">
      <c r="A43" s="4" t="s">
        <v>75</v>
      </c>
      <c r="C43" s="8">
        <f>B15*(B18-B16)</f>
        <v>315</v>
      </c>
      <c r="D43" s="105" t="s">
        <v>23</v>
      </c>
      <c r="F43" s="20"/>
    </row>
    <row r="44" spans="1:7" ht="15" customHeight="1" x14ac:dyDescent="0.35">
      <c r="A44" s="4" t="s">
        <v>82</v>
      </c>
      <c r="C44" s="8">
        <f>B16*B15*B17</f>
        <v>157.5</v>
      </c>
      <c r="D44" s="105" t="s">
        <v>23</v>
      </c>
      <c r="F44" s="20"/>
    </row>
    <row r="45" spans="1:7" ht="13.5" customHeight="1" x14ac:dyDescent="0.35">
      <c r="F45" s="20"/>
    </row>
    <row r="46" spans="1:7" ht="15" customHeight="1" x14ac:dyDescent="0.35">
      <c r="A46" s="4" t="s">
        <v>83</v>
      </c>
      <c r="D46" s="8">
        <f>C43+C44</f>
        <v>472.5</v>
      </c>
      <c r="E46" s="105" t="s">
        <v>23</v>
      </c>
      <c r="F46" s="20"/>
      <c r="G46" s="28"/>
    </row>
    <row r="47" spans="1:7" ht="7" customHeight="1" x14ac:dyDescent="0.35">
      <c r="F47" s="20"/>
    </row>
    <row r="48" spans="1:7" ht="7" customHeight="1" x14ac:dyDescent="0.35">
      <c r="F48" s="20"/>
    </row>
    <row r="49" spans="1:6" ht="15" customHeight="1" x14ac:dyDescent="0.35">
      <c r="A49" s="3" t="s">
        <v>84</v>
      </c>
      <c r="D49" s="8">
        <f>D46+D38+D26</f>
        <v>2320.5</v>
      </c>
      <c r="E49" s="105" t="s">
        <v>23</v>
      </c>
      <c r="F49" s="20"/>
    </row>
    <row r="50" spans="1:6" ht="7" customHeight="1" x14ac:dyDescent="0.35">
      <c r="F50" s="20"/>
    </row>
    <row r="51" spans="1:6" x14ac:dyDescent="0.35">
      <c r="E51" s="20" t="s">
        <v>85</v>
      </c>
    </row>
    <row r="52" spans="1:6" ht="6" customHeight="1" x14ac:dyDescent="0.35"/>
    <row r="53" spans="1:6" x14ac:dyDescent="0.35">
      <c r="A53" s="131" t="s">
        <v>184</v>
      </c>
    </row>
    <row r="54" spans="1:6" ht="6" customHeight="1" x14ac:dyDescent="0.35">
      <c r="A54" s="129"/>
    </row>
    <row r="55" spans="1:6" x14ac:dyDescent="0.35">
      <c r="A55" s="131" t="s">
        <v>183</v>
      </c>
    </row>
  </sheetData>
  <mergeCells count="1">
    <mergeCell ref="C34:C35"/>
  </mergeCells>
  <printOptions headings="1" gridLines="1"/>
  <pageMargins left="0.74803149606299213" right="0.74803149606299213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3CB8-2848-4ACB-9609-2FD88665A450}">
  <sheetPr>
    <tabColor indexed="50"/>
    <pageSetUpPr fitToPage="1"/>
  </sheetPr>
  <dimension ref="A1:F52"/>
  <sheetViews>
    <sheetView showFormulas="1" workbookViewId="0"/>
  </sheetViews>
  <sheetFormatPr defaultColWidth="9.1796875" defaultRowHeight="14.5" x14ac:dyDescent="0.35"/>
  <cols>
    <col min="1" max="1" width="16" style="4" customWidth="1"/>
    <col min="2" max="2" width="5.453125" style="4" customWidth="1"/>
    <col min="3" max="3" width="8.1796875" style="4" customWidth="1"/>
    <col min="4" max="4" width="7.7265625" style="4" customWidth="1"/>
    <col min="5" max="5" width="2.1796875" style="4" customWidth="1"/>
    <col min="6" max="6" width="7.54296875" style="4" customWidth="1"/>
    <col min="7" max="16384" width="9.1796875" style="4"/>
  </cols>
  <sheetData>
    <row r="1" spans="1:4" ht="15" customHeight="1" x14ac:dyDescent="0.35">
      <c r="A1" s="118" t="s">
        <v>49</v>
      </c>
      <c r="B1" s="119">
        <v>5000</v>
      </c>
      <c r="C1" s="120"/>
      <c r="D1" s="121"/>
    </row>
    <row r="2" spans="1:4" ht="15" customHeight="1" x14ac:dyDescent="0.35">
      <c r="A2" s="122"/>
      <c r="B2" s="13"/>
      <c r="C2" s="13"/>
      <c r="D2" s="112"/>
    </row>
    <row r="3" spans="1:4" ht="15" customHeight="1" x14ac:dyDescent="0.35">
      <c r="A3" s="123" t="s">
        <v>50</v>
      </c>
      <c r="B3" s="13"/>
      <c r="C3" s="13"/>
      <c r="D3" s="112"/>
    </row>
    <row r="4" spans="1:4" ht="15" customHeight="1" x14ac:dyDescent="0.35">
      <c r="A4" s="122" t="s">
        <v>51</v>
      </c>
      <c r="B4" s="124">
        <v>12</v>
      </c>
      <c r="C4" s="13"/>
      <c r="D4" s="112"/>
    </row>
    <row r="5" spans="1:4" ht="15" customHeight="1" x14ac:dyDescent="0.35">
      <c r="A5" s="122" t="s">
        <v>52</v>
      </c>
      <c r="B5" s="13">
        <v>6</v>
      </c>
      <c r="C5" s="125" t="s">
        <v>53</v>
      </c>
      <c r="D5" s="112"/>
    </row>
    <row r="6" spans="1:4" ht="15" customHeight="1" x14ac:dyDescent="0.35">
      <c r="A6" s="122" t="s">
        <v>54</v>
      </c>
      <c r="B6" s="13">
        <v>9</v>
      </c>
      <c r="C6" s="13" t="s">
        <v>55</v>
      </c>
      <c r="D6" s="112"/>
    </row>
    <row r="7" spans="1:4" ht="15" customHeight="1" x14ac:dyDescent="0.35">
      <c r="A7" s="126"/>
      <c r="B7" s="13"/>
      <c r="C7" s="13"/>
      <c r="D7" s="112"/>
    </row>
    <row r="8" spans="1:4" ht="15" customHeight="1" x14ac:dyDescent="0.35">
      <c r="A8" s="123" t="s">
        <v>56</v>
      </c>
      <c r="B8" s="13"/>
      <c r="C8" s="13"/>
      <c r="D8" s="112"/>
    </row>
    <row r="9" spans="1:4" ht="15" customHeight="1" x14ac:dyDescent="0.35">
      <c r="A9" s="122" t="s">
        <v>51</v>
      </c>
      <c r="B9" s="124">
        <v>0.2</v>
      </c>
      <c r="C9" s="125" t="s">
        <v>57</v>
      </c>
      <c r="D9" s="112"/>
    </row>
    <row r="10" spans="1:4" ht="15" customHeight="1" x14ac:dyDescent="0.35">
      <c r="A10" s="122" t="s">
        <v>58</v>
      </c>
      <c r="B10" s="13">
        <v>50</v>
      </c>
      <c r="C10" s="13" t="s">
        <v>59</v>
      </c>
      <c r="D10" s="112"/>
    </row>
    <row r="11" spans="1:4" ht="15" customHeight="1" x14ac:dyDescent="0.35">
      <c r="A11" s="122" t="s">
        <v>60</v>
      </c>
      <c r="B11" s="13">
        <v>80</v>
      </c>
      <c r="C11" s="13" t="s">
        <v>61</v>
      </c>
      <c r="D11" s="112"/>
    </row>
    <row r="12" spans="1:4" ht="15" customHeight="1" x14ac:dyDescent="0.35">
      <c r="A12" s="122" t="s">
        <v>62</v>
      </c>
      <c r="B12" s="124">
        <v>10</v>
      </c>
      <c r="C12" s="13" t="s">
        <v>63</v>
      </c>
      <c r="D12" s="112"/>
    </row>
    <row r="13" spans="1:4" ht="15" customHeight="1" x14ac:dyDescent="0.35">
      <c r="A13" s="122"/>
      <c r="B13" s="124"/>
      <c r="C13" s="13"/>
      <c r="D13" s="112"/>
    </row>
    <row r="14" spans="1:4" ht="15" customHeight="1" x14ac:dyDescent="0.35">
      <c r="A14" s="123" t="s">
        <v>64</v>
      </c>
      <c r="B14" s="124"/>
      <c r="C14" s="13"/>
      <c r="D14" s="112"/>
    </row>
    <row r="15" spans="1:4" ht="15" customHeight="1" x14ac:dyDescent="0.35">
      <c r="A15" s="122" t="s">
        <v>51</v>
      </c>
      <c r="B15" s="124">
        <v>10.5</v>
      </c>
      <c r="C15" s="125" t="s">
        <v>65</v>
      </c>
      <c r="D15" s="112"/>
    </row>
    <row r="16" spans="1:4" ht="15" customHeight="1" x14ac:dyDescent="0.35">
      <c r="A16" s="122" t="s">
        <v>66</v>
      </c>
      <c r="B16" s="13">
        <v>10</v>
      </c>
      <c r="C16" s="13" t="s">
        <v>61</v>
      </c>
      <c r="D16" s="112"/>
    </row>
    <row r="17" spans="1:6" ht="15" customHeight="1" x14ac:dyDescent="0.35">
      <c r="A17" s="122" t="s">
        <v>67</v>
      </c>
      <c r="B17" s="13">
        <v>1.5</v>
      </c>
      <c r="C17" s="13" t="s">
        <v>68</v>
      </c>
      <c r="D17" s="112"/>
    </row>
    <row r="18" spans="1:6" ht="15" customHeight="1" thickBot="1" x14ac:dyDescent="0.4">
      <c r="A18" s="127" t="s">
        <v>69</v>
      </c>
      <c r="B18" s="114">
        <v>40</v>
      </c>
      <c r="C18" s="184" t="s">
        <v>70</v>
      </c>
      <c r="D18" s="185"/>
    </row>
    <row r="19" spans="1:6" ht="14.25" customHeight="1" x14ac:dyDescent="0.35"/>
    <row r="20" spans="1:6" ht="14.25" customHeight="1" x14ac:dyDescent="0.35"/>
    <row r="21" spans="1:6" ht="15" customHeight="1" x14ac:dyDescent="0.35">
      <c r="A21" s="3" t="s">
        <v>71</v>
      </c>
      <c r="B21" s="6"/>
      <c r="C21" s="7"/>
      <c r="D21" s="7"/>
    </row>
    <row r="22" spans="1:6" ht="15" customHeight="1" x14ac:dyDescent="0.35">
      <c r="B22" s="7"/>
      <c r="C22" s="7"/>
      <c r="D22" s="7"/>
    </row>
    <row r="23" spans="1:6" ht="15" customHeight="1" x14ac:dyDescent="0.35">
      <c r="A23" s="3" t="s">
        <v>72</v>
      </c>
    </row>
    <row r="24" spans="1:6" ht="15" customHeight="1" x14ac:dyDescent="0.35"/>
    <row r="25" spans="1:6" ht="15" customHeight="1" x14ac:dyDescent="0.35">
      <c r="A25" s="4" t="s">
        <v>69</v>
      </c>
      <c r="B25" s="85">
        <f>B5*B6</f>
        <v>54</v>
      </c>
      <c r="F25" s="21"/>
    </row>
    <row r="26" spans="1:6" ht="15" customHeight="1" x14ac:dyDescent="0.35">
      <c r="A26" s="4" t="s">
        <v>73</v>
      </c>
      <c r="D26" s="8">
        <f>B25*B4</f>
        <v>648</v>
      </c>
      <c r="F26" s="20"/>
    </row>
    <row r="27" spans="1:6" ht="14.25" customHeight="1" x14ac:dyDescent="0.35">
      <c r="F27" s="20"/>
    </row>
    <row r="28" spans="1:6" ht="14.25" customHeight="1" x14ac:dyDescent="0.35">
      <c r="F28" s="20"/>
    </row>
    <row r="29" spans="1:6" ht="15" customHeight="1" x14ac:dyDescent="0.35">
      <c r="A29" s="3" t="s">
        <v>74</v>
      </c>
      <c r="F29" s="20"/>
    </row>
    <row r="30" spans="1:6" ht="15" customHeight="1" x14ac:dyDescent="0.35">
      <c r="F30" s="20"/>
    </row>
    <row r="31" spans="1:6" ht="15" customHeight="1" x14ac:dyDescent="0.35">
      <c r="A31" s="4" t="s">
        <v>75</v>
      </c>
      <c r="C31" s="8">
        <f>B9*B1</f>
        <v>1000</v>
      </c>
      <c r="F31" s="21"/>
    </row>
    <row r="32" spans="1:6" ht="15" customHeight="1" x14ac:dyDescent="0.35">
      <c r="F32" s="21"/>
    </row>
    <row r="33" spans="1:6" ht="15" customHeight="1" x14ac:dyDescent="0.35">
      <c r="A33" s="4" t="s">
        <v>76</v>
      </c>
      <c r="B33" s="85">
        <f>B1/B10</f>
        <v>100</v>
      </c>
      <c r="F33" s="21"/>
    </row>
    <row r="34" spans="1:6" ht="15" customHeight="1" x14ac:dyDescent="0.35">
      <c r="A34" s="4" t="s">
        <v>69</v>
      </c>
      <c r="B34" s="85">
        <f>B11</f>
        <v>80</v>
      </c>
      <c r="F34" s="21"/>
    </row>
    <row r="35" spans="1:6" ht="15" customHeight="1" x14ac:dyDescent="0.35">
      <c r="A35" s="4" t="s">
        <v>78</v>
      </c>
      <c r="B35" s="85">
        <f>B33-B34</f>
        <v>20</v>
      </c>
      <c r="F35" s="21"/>
    </row>
    <row r="36" spans="1:6" ht="15" customHeight="1" x14ac:dyDescent="0.35">
      <c r="A36" s="4" t="s">
        <v>79</v>
      </c>
      <c r="C36" s="8">
        <f>B35*B12</f>
        <v>200</v>
      </c>
      <c r="F36" s="21"/>
    </row>
    <row r="37" spans="1:6" ht="15" customHeight="1" x14ac:dyDescent="0.35"/>
    <row r="38" spans="1:6" ht="15" customHeight="1" x14ac:dyDescent="0.35">
      <c r="A38" s="4" t="s">
        <v>80</v>
      </c>
      <c r="D38" s="8">
        <f>C31+C36</f>
        <v>1200</v>
      </c>
      <c r="F38" s="20"/>
    </row>
    <row r="39" spans="1:6" ht="14.25" customHeight="1" x14ac:dyDescent="0.35"/>
    <row r="40" spans="1:6" ht="14.25" customHeight="1" x14ac:dyDescent="0.35"/>
    <row r="41" spans="1:6" ht="15" customHeight="1" x14ac:dyDescent="0.35">
      <c r="A41" s="3" t="s">
        <v>81</v>
      </c>
    </row>
    <row r="42" spans="1:6" ht="15" customHeight="1" x14ac:dyDescent="0.35"/>
    <row r="43" spans="1:6" ht="15" customHeight="1" x14ac:dyDescent="0.35">
      <c r="A43" s="4" t="s">
        <v>75</v>
      </c>
      <c r="C43" s="8">
        <f>B15*(B18-B16)</f>
        <v>315</v>
      </c>
      <c r="F43" s="21"/>
    </row>
    <row r="44" spans="1:6" ht="15" customHeight="1" x14ac:dyDescent="0.35">
      <c r="A44" s="4" t="s">
        <v>82</v>
      </c>
      <c r="C44" s="8">
        <f>B16*B15*B17</f>
        <v>157.5</v>
      </c>
      <c r="F44" s="21"/>
    </row>
    <row r="45" spans="1:6" ht="15" customHeight="1" x14ac:dyDescent="0.35"/>
    <row r="46" spans="1:6" ht="15" customHeight="1" x14ac:dyDescent="0.35">
      <c r="A46" s="4" t="s">
        <v>83</v>
      </c>
      <c r="D46" s="8">
        <f>C43+C44</f>
        <v>472.5</v>
      </c>
      <c r="F46" s="20"/>
    </row>
    <row r="47" spans="1:6" ht="14.25" customHeight="1" x14ac:dyDescent="0.35">
      <c r="F47" s="20"/>
    </row>
    <row r="48" spans="1:6" ht="14.25" customHeight="1" x14ac:dyDescent="0.35">
      <c r="F48" s="20"/>
    </row>
    <row r="49" spans="1:6" ht="15" customHeight="1" x14ac:dyDescent="0.35">
      <c r="A49" s="3" t="s">
        <v>84</v>
      </c>
      <c r="D49" s="8">
        <f>D46+D38+D26</f>
        <v>2320.5</v>
      </c>
      <c r="F49" s="20"/>
    </row>
    <row r="50" spans="1:6" x14ac:dyDescent="0.35">
      <c r="F50" s="20"/>
    </row>
    <row r="52" spans="1:6" x14ac:dyDescent="0.35">
      <c r="B52" s="17"/>
      <c r="C52" s="17" t="s">
        <v>86</v>
      </c>
      <c r="D52" s="132" t="s">
        <v>87</v>
      </c>
      <c r="F52" s="20" t="s">
        <v>88</v>
      </c>
    </row>
  </sheetData>
  <mergeCells count="1">
    <mergeCell ref="C18:D18"/>
  </mergeCells>
  <printOptions headings="1" gridLines="1"/>
  <pageMargins left="0.74803149606299213" right="0.74803149606299213" top="0.78740157480314965" bottom="0.78740157480314965" header="0.51181102362204722" footer="0.51181102362204722"/>
  <pageSetup paperSize="9" scale="8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3BFC-09A4-4848-AD68-7A6245AE7F42}">
  <sheetPr>
    <tabColor rgb="FF00B0F0"/>
    <pageSetUpPr fitToPage="1"/>
  </sheetPr>
  <dimension ref="A1:J37"/>
  <sheetViews>
    <sheetView workbookViewId="0"/>
  </sheetViews>
  <sheetFormatPr defaultColWidth="9.1796875" defaultRowHeight="12.5" x14ac:dyDescent="0.25"/>
  <cols>
    <col min="1" max="1" width="33" style="9" customWidth="1"/>
    <col min="2" max="2" width="11.453125" style="9" customWidth="1"/>
    <col min="3" max="3" width="26.1796875" style="9" customWidth="1"/>
    <col min="4" max="4" width="8.1796875" style="9" customWidth="1"/>
    <col min="5" max="8" width="12.81640625" style="9" customWidth="1"/>
    <col min="9" max="9" width="8.81640625" style="9" customWidth="1"/>
    <col min="10" max="16384" width="9.1796875" style="9"/>
  </cols>
  <sheetData>
    <row r="1" spans="1:9" ht="7.5" customHeight="1" thickBot="1" x14ac:dyDescent="0.4">
      <c r="E1" s="40"/>
      <c r="F1" s="40"/>
      <c r="G1" s="40"/>
      <c r="H1" s="40"/>
      <c r="I1" s="40"/>
    </row>
    <row r="2" spans="1:9" ht="16.5" customHeight="1" x14ac:dyDescent="0.35">
      <c r="A2" s="118" t="s">
        <v>89</v>
      </c>
      <c r="B2" s="133"/>
      <c r="C2" s="120"/>
      <c r="D2" s="120"/>
      <c r="E2" s="134" t="s">
        <v>90</v>
      </c>
      <c r="F2" s="135" t="s">
        <v>91</v>
      </c>
      <c r="G2" s="134" t="s">
        <v>92</v>
      </c>
      <c r="H2" s="134" t="s">
        <v>93</v>
      </c>
      <c r="I2" s="136" t="s">
        <v>94</v>
      </c>
    </row>
    <row r="3" spans="1:9" ht="16.5" customHeight="1" x14ac:dyDescent="0.35">
      <c r="A3" s="137"/>
      <c r="B3" s="13" t="s">
        <v>95</v>
      </c>
      <c r="C3" s="14"/>
      <c r="D3" s="14"/>
      <c r="E3" s="138">
        <v>4000</v>
      </c>
      <c r="F3" s="138">
        <v>7000</v>
      </c>
      <c r="G3" s="138">
        <v>8000</v>
      </c>
      <c r="H3" s="138">
        <v>6000</v>
      </c>
      <c r="I3" s="139">
        <f>SUM(E3:H3)</f>
        <v>25000</v>
      </c>
    </row>
    <row r="4" spans="1:9" ht="16.5" customHeight="1" x14ac:dyDescent="0.35">
      <c r="A4" s="137"/>
      <c r="B4" s="13" t="s">
        <v>96</v>
      </c>
      <c r="C4" s="14"/>
      <c r="D4" s="14"/>
      <c r="E4" s="13">
        <v>30</v>
      </c>
      <c r="F4" s="13">
        <v>18</v>
      </c>
      <c r="G4" s="13">
        <v>12</v>
      </c>
      <c r="H4" s="13">
        <v>20</v>
      </c>
      <c r="I4" s="112">
        <f>SUM(E4:H4)</f>
        <v>80</v>
      </c>
    </row>
    <row r="5" spans="1:9" ht="16.5" customHeight="1" x14ac:dyDescent="0.35">
      <c r="A5" s="137"/>
      <c r="B5" s="13" t="s">
        <v>97</v>
      </c>
      <c r="C5" s="14"/>
      <c r="D5" s="14"/>
      <c r="E5" s="29">
        <v>7200</v>
      </c>
      <c r="F5" s="29">
        <v>4800</v>
      </c>
      <c r="G5" s="29">
        <v>1240</v>
      </c>
      <c r="H5" s="29">
        <v>6720</v>
      </c>
      <c r="I5" s="140">
        <f>SUM(E5:H5)</f>
        <v>19960</v>
      </c>
    </row>
    <row r="6" spans="1:9" ht="16.5" customHeight="1" thickBot="1" x14ac:dyDescent="0.4">
      <c r="A6" s="141"/>
      <c r="B6" s="114" t="s">
        <v>98</v>
      </c>
      <c r="C6" s="142"/>
      <c r="D6" s="142"/>
      <c r="E6" s="143">
        <v>25000</v>
      </c>
      <c r="F6" s="143">
        <v>100000</v>
      </c>
      <c r="G6" s="143">
        <v>50000</v>
      </c>
      <c r="H6" s="143">
        <v>75000</v>
      </c>
      <c r="I6" s="144">
        <f>SUM(E6:H6)</f>
        <v>250000</v>
      </c>
    </row>
    <row r="7" spans="1:9" ht="7.5" customHeight="1" x14ac:dyDescent="0.35">
      <c r="B7" s="4"/>
      <c r="E7" s="10"/>
      <c r="F7" s="10"/>
      <c r="G7" s="10"/>
      <c r="H7" s="10"/>
      <c r="I7" s="10"/>
    </row>
    <row r="8" spans="1:9" ht="7.5" customHeight="1" x14ac:dyDescent="0.25"/>
    <row r="9" spans="1:9" ht="14.5" x14ac:dyDescent="0.35">
      <c r="A9" s="3" t="s">
        <v>99</v>
      </c>
      <c r="B9" s="4"/>
    </row>
    <row r="10" spans="1:9" ht="7.5" customHeight="1" x14ac:dyDescent="0.35">
      <c r="A10" s="4"/>
      <c r="B10" s="4"/>
    </row>
    <row r="11" spans="1:9" ht="14.5" x14ac:dyDescent="0.35">
      <c r="A11" s="3"/>
      <c r="B11" s="3"/>
      <c r="C11" s="175" t="s">
        <v>100</v>
      </c>
      <c r="D11" s="176" t="s">
        <v>101</v>
      </c>
      <c r="E11" s="177" t="s">
        <v>102</v>
      </c>
      <c r="F11" s="177"/>
      <c r="G11" s="177"/>
      <c r="H11" s="3"/>
    </row>
    <row r="12" spans="1:9" ht="14.5" x14ac:dyDescent="0.35">
      <c r="A12" s="145" t="s">
        <v>103</v>
      </c>
      <c r="B12" s="145" t="s">
        <v>94</v>
      </c>
      <c r="C12" s="175"/>
      <c r="D12" s="176"/>
      <c r="E12" s="5" t="s">
        <v>90</v>
      </c>
      <c r="F12" s="12" t="s">
        <v>91</v>
      </c>
      <c r="G12" s="5" t="s">
        <v>92</v>
      </c>
      <c r="H12" s="5" t="s">
        <v>93</v>
      </c>
    </row>
    <row r="13" spans="1:9" ht="14.5" x14ac:dyDescent="0.35">
      <c r="A13" s="13" t="s">
        <v>97</v>
      </c>
      <c r="B13" s="29">
        <f>I5</f>
        <v>19960</v>
      </c>
      <c r="C13" s="4" t="s">
        <v>104</v>
      </c>
      <c r="D13" s="4"/>
      <c r="E13" s="10">
        <f>E5</f>
        <v>7200</v>
      </c>
      <c r="F13" s="10">
        <f t="shared" ref="F13:H13" si="0">F5</f>
        <v>4800</v>
      </c>
      <c r="G13" s="10">
        <f t="shared" si="0"/>
        <v>1240</v>
      </c>
      <c r="H13" s="10">
        <f t="shared" si="0"/>
        <v>6720</v>
      </c>
      <c r="I13" s="105" t="s">
        <v>23</v>
      </c>
    </row>
    <row r="14" spans="1:9" ht="14.5" x14ac:dyDescent="0.35">
      <c r="A14" s="13" t="s">
        <v>105</v>
      </c>
      <c r="B14" s="29">
        <v>84000</v>
      </c>
      <c r="C14" s="4" t="s">
        <v>95</v>
      </c>
      <c r="D14" s="6">
        <f>B14/I3</f>
        <v>3.36</v>
      </c>
      <c r="E14" s="10">
        <f>$D$14*E3</f>
        <v>13440</v>
      </c>
      <c r="F14" s="10">
        <f t="shared" ref="F14:H14" si="1">$D$14*F3</f>
        <v>23520</v>
      </c>
      <c r="G14" s="10">
        <f t="shared" si="1"/>
        <v>26880</v>
      </c>
      <c r="H14" s="10">
        <f t="shared" si="1"/>
        <v>20160</v>
      </c>
      <c r="I14" s="105" t="s">
        <v>23</v>
      </c>
    </row>
    <row r="15" spans="1:9" ht="14.5" x14ac:dyDescent="0.35">
      <c r="A15" s="13" t="s">
        <v>106</v>
      </c>
      <c r="B15" s="29">
        <v>90000</v>
      </c>
      <c r="C15" s="4" t="s">
        <v>96</v>
      </c>
      <c r="D15" s="10">
        <f>B15/I4</f>
        <v>1125</v>
      </c>
      <c r="E15" s="10">
        <f>$D$15*E4</f>
        <v>33750</v>
      </c>
      <c r="F15" s="10">
        <f t="shared" ref="F15:H15" si="2">$D$15*F4</f>
        <v>20250</v>
      </c>
      <c r="G15" s="10">
        <f t="shared" si="2"/>
        <v>13500</v>
      </c>
      <c r="H15" s="10">
        <f t="shared" si="2"/>
        <v>22500</v>
      </c>
      <c r="I15" s="105" t="s">
        <v>23</v>
      </c>
    </row>
    <row r="16" spans="1:9" ht="14.5" x14ac:dyDescent="0.35">
      <c r="A16" s="13" t="s">
        <v>107</v>
      </c>
      <c r="B16" s="29">
        <v>42000</v>
      </c>
      <c r="C16" s="4" t="s">
        <v>95</v>
      </c>
      <c r="D16" s="6">
        <f>B16/I3</f>
        <v>1.68</v>
      </c>
      <c r="E16" s="10">
        <f>$D$16*E3</f>
        <v>6720</v>
      </c>
      <c r="F16" s="10">
        <f t="shared" ref="F16:H16" si="3">$D$16*F3</f>
        <v>11760</v>
      </c>
      <c r="G16" s="10">
        <f t="shared" si="3"/>
        <v>13440</v>
      </c>
      <c r="H16" s="10">
        <f t="shared" si="3"/>
        <v>10080</v>
      </c>
      <c r="I16" s="105" t="s">
        <v>23</v>
      </c>
    </row>
    <row r="17" spans="1:10" ht="14.5" x14ac:dyDescent="0.35">
      <c r="A17" s="13" t="s">
        <v>108</v>
      </c>
      <c r="B17" s="29">
        <v>60000</v>
      </c>
      <c r="C17" s="4" t="s">
        <v>98</v>
      </c>
      <c r="D17" s="6">
        <f>B17/I6</f>
        <v>0.24</v>
      </c>
      <c r="E17" s="95">
        <f>$D$17*E6</f>
        <v>6000</v>
      </c>
      <c r="F17" s="95">
        <f t="shared" ref="F17:H17" si="4">$D$17*F6</f>
        <v>24000</v>
      </c>
      <c r="G17" s="95">
        <f t="shared" si="4"/>
        <v>12000</v>
      </c>
      <c r="H17" s="95">
        <f t="shared" si="4"/>
        <v>18000</v>
      </c>
      <c r="I17" s="105" t="s">
        <v>23</v>
      </c>
    </row>
    <row r="18" spans="1:10" ht="14.5" x14ac:dyDescent="0.35">
      <c r="A18" s="13" t="s">
        <v>109</v>
      </c>
      <c r="B18" s="29"/>
      <c r="C18" s="13"/>
      <c r="D18" s="13"/>
      <c r="E18" s="10">
        <f>SUM(E13:E17)</f>
        <v>67110</v>
      </c>
      <c r="F18" s="10">
        <f t="shared" ref="F18:H18" si="5">SUM(F13:F17)</f>
        <v>84330</v>
      </c>
      <c r="G18" s="10">
        <f t="shared" si="5"/>
        <v>67060</v>
      </c>
      <c r="H18" s="10">
        <f t="shared" si="5"/>
        <v>77460</v>
      </c>
      <c r="I18" s="26" t="s">
        <v>26</v>
      </c>
    </row>
    <row r="19" spans="1:10" ht="15" thickBot="1" x14ac:dyDescent="0.4">
      <c r="A19" s="13" t="s">
        <v>110</v>
      </c>
      <c r="B19" s="10">
        <f>H18</f>
        <v>77460</v>
      </c>
      <c r="C19" s="4" t="s">
        <v>96</v>
      </c>
      <c r="D19" s="10">
        <f>H18/(I4-H4)</f>
        <v>1291</v>
      </c>
      <c r="E19" s="10">
        <f>$D$19*E4</f>
        <v>38730</v>
      </c>
      <c r="F19" s="10">
        <f>$D$19*F4</f>
        <v>23238</v>
      </c>
      <c r="G19" s="10">
        <f>$D$19*G4</f>
        <v>15492</v>
      </c>
      <c r="H19" s="105" t="s">
        <v>111</v>
      </c>
      <c r="I19" s="25"/>
      <c r="J19" s="19"/>
    </row>
    <row r="20" spans="1:10" ht="15.5" thickTop="1" thickBot="1" x14ac:dyDescent="0.4">
      <c r="A20" s="13" t="s">
        <v>112</v>
      </c>
      <c r="B20" s="14"/>
      <c r="C20" s="14"/>
      <c r="D20" s="14"/>
      <c r="E20" s="15">
        <f>E18+E19</f>
        <v>105840</v>
      </c>
      <c r="F20" s="15">
        <f>F18+F19</f>
        <v>107568</v>
      </c>
      <c r="G20" s="15">
        <f>G18+G19</f>
        <v>82552</v>
      </c>
      <c r="H20" s="105" t="s">
        <v>113</v>
      </c>
      <c r="I20" s="25"/>
      <c r="J20" s="19"/>
    </row>
    <row r="21" spans="1:10" ht="8.5" customHeight="1" thickTop="1" x14ac:dyDescent="0.3">
      <c r="J21" s="25"/>
    </row>
    <row r="22" spans="1:10" ht="14" x14ac:dyDescent="0.3">
      <c r="H22" s="26" t="s">
        <v>114</v>
      </c>
    </row>
    <row r="23" spans="1:10" ht="14.5" x14ac:dyDescent="0.35">
      <c r="A23" s="3" t="s">
        <v>115</v>
      </c>
    </row>
    <row r="24" spans="1:10" ht="6" customHeight="1" x14ac:dyDescent="0.25"/>
    <row r="25" spans="1:10" ht="14.5" x14ac:dyDescent="0.25">
      <c r="A25" s="130" t="s">
        <v>116</v>
      </c>
    </row>
    <row r="26" spans="1:10" ht="6" customHeight="1" x14ac:dyDescent="0.25"/>
    <row r="27" spans="1:10" ht="14.5" x14ac:dyDescent="0.25">
      <c r="A27" s="130" t="s">
        <v>117</v>
      </c>
    </row>
    <row r="28" spans="1:10" ht="6" customHeight="1" x14ac:dyDescent="0.25"/>
    <row r="29" spans="1:10" ht="14.5" x14ac:dyDescent="0.25">
      <c r="A29" s="130" t="s">
        <v>118</v>
      </c>
    </row>
    <row r="30" spans="1:10" ht="6" customHeight="1" x14ac:dyDescent="0.25"/>
    <row r="31" spans="1:10" ht="14.5" x14ac:dyDescent="0.25">
      <c r="A31" s="130" t="s">
        <v>185</v>
      </c>
    </row>
    <row r="32" spans="1:10" ht="6" customHeight="1" x14ac:dyDescent="0.25"/>
    <row r="33" spans="1:1" ht="14.5" x14ac:dyDescent="0.25">
      <c r="A33" s="130" t="s">
        <v>119</v>
      </c>
    </row>
    <row r="34" spans="1:1" ht="6" customHeight="1" x14ac:dyDescent="0.25">
      <c r="A34" s="130"/>
    </row>
    <row r="35" spans="1:1" ht="14.5" x14ac:dyDescent="0.25">
      <c r="A35" s="130" t="s">
        <v>120</v>
      </c>
    </row>
    <row r="37" spans="1:1" ht="14.5" x14ac:dyDescent="0.25">
      <c r="A37" s="130" t="s">
        <v>121</v>
      </c>
    </row>
  </sheetData>
  <mergeCells count="3">
    <mergeCell ref="C11:C12"/>
    <mergeCell ref="D11:D12"/>
    <mergeCell ref="E11:G11"/>
  </mergeCell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B045-F8F0-4D85-ABD4-420F772C3314}">
  <sheetPr>
    <tabColor rgb="FF00B0F0"/>
    <pageSetUpPr fitToPage="1"/>
  </sheetPr>
  <dimension ref="A1:K30"/>
  <sheetViews>
    <sheetView showFormulas="1" workbookViewId="0"/>
  </sheetViews>
  <sheetFormatPr defaultColWidth="9.1796875" defaultRowHeight="12.5" x14ac:dyDescent="0.25"/>
  <cols>
    <col min="1" max="1" width="16.54296875" style="9" bestFit="1" customWidth="1"/>
    <col min="2" max="3" width="13.453125" style="9" bestFit="1" customWidth="1"/>
    <col min="4" max="4" width="7.26953125" style="9" bestFit="1" customWidth="1"/>
    <col min="5" max="5" width="13" style="9" bestFit="1" customWidth="1"/>
    <col min="6" max="6" width="9.54296875" style="9" bestFit="1" customWidth="1"/>
    <col min="7" max="7" width="11" style="9" bestFit="1" customWidth="1"/>
    <col min="8" max="8" width="8.453125" style="9" bestFit="1" customWidth="1"/>
    <col min="9" max="9" width="7.54296875" style="9" customWidth="1"/>
    <col min="10" max="10" width="3.7265625" style="9" customWidth="1"/>
    <col min="11" max="11" width="29.1796875" style="9" bestFit="1" customWidth="1"/>
    <col min="12" max="16384" width="9.1796875" style="9"/>
  </cols>
  <sheetData>
    <row r="1" spans="1:10" ht="16.5" customHeight="1" thickBot="1" x14ac:dyDescent="0.4">
      <c r="E1" s="40"/>
      <c r="F1" s="40"/>
      <c r="G1" s="40"/>
      <c r="H1" s="40"/>
      <c r="I1" s="40"/>
    </row>
    <row r="2" spans="1:10" ht="16.5" customHeight="1" x14ac:dyDescent="0.35">
      <c r="A2" s="118" t="s">
        <v>89</v>
      </c>
      <c r="B2" s="133"/>
      <c r="C2" s="120"/>
      <c r="D2" s="120"/>
      <c r="E2" s="134" t="s">
        <v>90</v>
      </c>
      <c r="F2" s="135" t="s">
        <v>91</v>
      </c>
      <c r="G2" s="134" t="s">
        <v>92</v>
      </c>
      <c r="H2" s="134" t="s">
        <v>93</v>
      </c>
      <c r="I2" s="168" t="s">
        <v>94</v>
      </c>
    </row>
    <row r="3" spans="1:10" ht="16.5" customHeight="1" x14ac:dyDescent="0.35">
      <c r="A3" s="137"/>
      <c r="B3" s="13" t="s">
        <v>95</v>
      </c>
      <c r="C3" s="14"/>
      <c r="D3" s="14"/>
      <c r="E3" s="138">
        <v>4000</v>
      </c>
      <c r="F3" s="138">
        <v>7000</v>
      </c>
      <c r="G3" s="138">
        <v>8000</v>
      </c>
      <c r="H3" s="138">
        <v>6000</v>
      </c>
      <c r="I3" s="139">
        <f>SUM(E3:H3)</f>
        <v>25000</v>
      </c>
    </row>
    <row r="4" spans="1:10" ht="16.5" customHeight="1" x14ac:dyDescent="0.35">
      <c r="A4" s="137"/>
      <c r="B4" s="13" t="s">
        <v>96</v>
      </c>
      <c r="C4" s="14"/>
      <c r="D4" s="14"/>
      <c r="E4" s="13">
        <v>30</v>
      </c>
      <c r="F4" s="13">
        <v>18</v>
      </c>
      <c r="G4" s="13">
        <v>12</v>
      </c>
      <c r="H4" s="13">
        <v>20</v>
      </c>
      <c r="I4" s="112">
        <f>SUM(E4:H4)</f>
        <v>80</v>
      </c>
    </row>
    <row r="5" spans="1:10" ht="16.5" customHeight="1" x14ac:dyDescent="0.35">
      <c r="A5" s="137"/>
      <c r="B5" s="13" t="s">
        <v>97</v>
      </c>
      <c r="C5" s="14"/>
      <c r="D5" s="14"/>
      <c r="E5" s="29">
        <v>7200</v>
      </c>
      <c r="F5" s="29">
        <v>4800</v>
      </c>
      <c r="G5" s="29">
        <v>1240</v>
      </c>
      <c r="H5" s="29">
        <v>6720</v>
      </c>
      <c r="I5" s="140">
        <f>SUM(E5:H5)</f>
        <v>19960</v>
      </c>
    </row>
    <row r="6" spans="1:10" ht="16.5" customHeight="1" thickBot="1" x14ac:dyDescent="0.4">
      <c r="A6" s="141"/>
      <c r="B6" s="114" t="s">
        <v>98</v>
      </c>
      <c r="C6" s="142"/>
      <c r="D6" s="142"/>
      <c r="E6" s="143">
        <v>25000</v>
      </c>
      <c r="F6" s="143">
        <v>100000</v>
      </c>
      <c r="G6" s="143">
        <v>50000</v>
      </c>
      <c r="H6" s="143">
        <v>75000</v>
      </c>
      <c r="I6" s="144">
        <f>SUM(E6:H6)</f>
        <v>250000</v>
      </c>
    </row>
    <row r="7" spans="1:10" ht="16.5" customHeight="1" x14ac:dyDescent="0.35">
      <c r="B7" s="4"/>
      <c r="E7" s="10"/>
      <c r="F7" s="10"/>
      <c r="G7" s="10"/>
      <c r="H7" s="10"/>
      <c r="I7" s="10"/>
    </row>
    <row r="8" spans="1:10" ht="16.5" customHeight="1" x14ac:dyDescent="0.25"/>
    <row r="9" spans="1:10" ht="14.5" x14ac:dyDescent="0.35">
      <c r="A9" s="3" t="s">
        <v>99</v>
      </c>
      <c r="B9" s="4"/>
    </row>
    <row r="10" spans="1:10" ht="14.5" x14ac:dyDescent="0.35">
      <c r="A10" s="4"/>
      <c r="B10" s="4"/>
    </row>
    <row r="11" spans="1:10" ht="14.5" x14ac:dyDescent="0.35">
      <c r="A11" s="3"/>
      <c r="B11" s="3"/>
      <c r="C11" s="175" t="s">
        <v>100</v>
      </c>
      <c r="D11" s="176" t="s">
        <v>101</v>
      </c>
      <c r="E11" s="177" t="s">
        <v>102</v>
      </c>
      <c r="F11" s="177"/>
      <c r="G11" s="177"/>
      <c r="H11" s="3"/>
    </row>
    <row r="12" spans="1:10" ht="14.5" x14ac:dyDescent="0.35">
      <c r="A12" s="145" t="s">
        <v>103</v>
      </c>
      <c r="B12" s="145" t="s">
        <v>94</v>
      </c>
      <c r="C12" s="175"/>
      <c r="D12" s="176"/>
      <c r="E12" s="5" t="s">
        <v>90</v>
      </c>
      <c r="F12" s="12" t="s">
        <v>91</v>
      </c>
      <c r="G12" s="5" t="s">
        <v>92</v>
      </c>
      <c r="H12" s="5" t="s">
        <v>93</v>
      </c>
    </row>
    <row r="13" spans="1:10" ht="14.5" x14ac:dyDescent="0.35">
      <c r="A13" s="13" t="s">
        <v>97</v>
      </c>
      <c r="B13" s="29">
        <f>I5</f>
        <v>19960</v>
      </c>
      <c r="C13" s="4" t="s">
        <v>104</v>
      </c>
      <c r="D13" s="4"/>
      <c r="E13" s="10">
        <f>E5</f>
        <v>7200</v>
      </c>
      <c r="F13" s="10">
        <f t="shared" ref="F13:H13" si="0">F5</f>
        <v>4800</v>
      </c>
      <c r="G13" s="10">
        <f t="shared" si="0"/>
        <v>1240</v>
      </c>
      <c r="H13" s="10">
        <f t="shared" si="0"/>
        <v>6720</v>
      </c>
      <c r="I13" s="22" t="s">
        <v>122</v>
      </c>
      <c r="J13" s="25"/>
    </row>
    <row r="14" spans="1:10" ht="14.5" x14ac:dyDescent="0.35">
      <c r="A14" s="13" t="s">
        <v>105</v>
      </c>
      <c r="B14" s="29">
        <v>84000</v>
      </c>
      <c r="C14" s="4" t="s">
        <v>95</v>
      </c>
      <c r="D14" s="6">
        <f>B14/I3</f>
        <v>3.36</v>
      </c>
      <c r="E14" s="10">
        <f>$D$14*E3</f>
        <v>13440</v>
      </c>
      <c r="F14" s="10">
        <f t="shared" ref="F14:H14" si="1">$D$14*F3</f>
        <v>23520</v>
      </c>
      <c r="G14" s="10">
        <f t="shared" si="1"/>
        <v>26880</v>
      </c>
      <c r="H14" s="10">
        <f t="shared" si="1"/>
        <v>20160</v>
      </c>
      <c r="I14" s="20" t="s">
        <v>86</v>
      </c>
      <c r="J14" s="25"/>
    </row>
    <row r="15" spans="1:10" ht="14.5" x14ac:dyDescent="0.35">
      <c r="A15" s="13" t="s">
        <v>106</v>
      </c>
      <c r="B15" s="29">
        <v>90000</v>
      </c>
      <c r="C15" s="4" t="s">
        <v>96</v>
      </c>
      <c r="D15" s="10">
        <f>B15/I4</f>
        <v>1125</v>
      </c>
      <c r="E15" s="10">
        <f>$D$15*E4</f>
        <v>33750</v>
      </c>
      <c r="F15" s="10">
        <f t="shared" ref="F15:H15" si="2">$D$15*F4</f>
        <v>20250</v>
      </c>
      <c r="G15" s="10">
        <f t="shared" si="2"/>
        <v>13500</v>
      </c>
      <c r="H15" s="10">
        <f t="shared" si="2"/>
        <v>22500</v>
      </c>
      <c r="I15" s="20" t="s">
        <v>86</v>
      </c>
      <c r="J15" s="25"/>
    </row>
    <row r="16" spans="1:10" ht="14.5" x14ac:dyDescent="0.35">
      <c r="A16" s="13" t="s">
        <v>107</v>
      </c>
      <c r="B16" s="29">
        <v>42000</v>
      </c>
      <c r="C16" s="4" t="s">
        <v>95</v>
      </c>
      <c r="D16" s="6">
        <f>B16/I3</f>
        <v>1.68</v>
      </c>
      <c r="E16" s="10">
        <f>$D$16*E3</f>
        <v>6720</v>
      </c>
      <c r="F16" s="10">
        <f t="shared" ref="F16:H16" si="3">$D$16*F3</f>
        <v>11760</v>
      </c>
      <c r="G16" s="10">
        <f t="shared" si="3"/>
        <v>13440</v>
      </c>
      <c r="H16" s="10">
        <f t="shared" si="3"/>
        <v>10080</v>
      </c>
      <c r="I16" s="20" t="s">
        <v>86</v>
      </c>
      <c r="J16" s="25"/>
    </row>
    <row r="17" spans="1:11" ht="14.5" x14ac:dyDescent="0.35">
      <c r="A17" s="13" t="s">
        <v>108</v>
      </c>
      <c r="B17" s="29">
        <v>60000</v>
      </c>
      <c r="C17" s="4" t="s">
        <v>98</v>
      </c>
      <c r="D17" s="6">
        <f>B17/I6</f>
        <v>0.24</v>
      </c>
      <c r="E17" s="95">
        <f>$D$17*E6</f>
        <v>6000</v>
      </c>
      <c r="F17" s="95">
        <f t="shared" ref="F17:H17" si="4">$D$17*F6</f>
        <v>24000</v>
      </c>
      <c r="G17" s="95">
        <f t="shared" si="4"/>
        <v>12000</v>
      </c>
      <c r="H17" s="95">
        <f t="shared" si="4"/>
        <v>18000</v>
      </c>
      <c r="I17" s="20" t="s">
        <v>86</v>
      </c>
      <c r="J17" s="25"/>
    </row>
    <row r="18" spans="1:11" ht="14.5" x14ac:dyDescent="0.35">
      <c r="A18" s="13" t="s">
        <v>109</v>
      </c>
      <c r="B18" s="29"/>
      <c r="C18" s="13"/>
      <c r="D18" s="13"/>
      <c r="E18" s="10">
        <f>SUM(E13:E17)</f>
        <v>67110</v>
      </c>
      <c r="F18" s="10">
        <f t="shared" ref="F18:H18" si="5">SUM(F13:F17)</f>
        <v>84330</v>
      </c>
      <c r="G18" s="10">
        <f t="shared" si="5"/>
        <v>67060</v>
      </c>
      <c r="H18" s="10">
        <f t="shared" si="5"/>
        <v>77460</v>
      </c>
      <c r="I18" s="22" t="s">
        <v>122</v>
      </c>
      <c r="J18" s="25"/>
    </row>
    <row r="19" spans="1:11" ht="15" thickBot="1" x14ac:dyDescent="0.4">
      <c r="A19" s="13" t="s">
        <v>110</v>
      </c>
      <c r="B19" s="10">
        <f>H18</f>
        <v>77460</v>
      </c>
      <c r="C19" s="4" t="s">
        <v>96</v>
      </c>
      <c r="D19" s="10">
        <f>H18/(I4-H4)</f>
        <v>1291</v>
      </c>
      <c r="E19" s="10">
        <f>$D$19*E4</f>
        <v>38730</v>
      </c>
      <c r="F19" s="10">
        <f>$D$19*F4</f>
        <v>23238</v>
      </c>
      <c r="G19" s="10">
        <f>$D$19*G4</f>
        <v>15492</v>
      </c>
      <c r="I19" s="21" t="s">
        <v>87</v>
      </c>
      <c r="J19" s="25"/>
      <c r="K19" s="19"/>
    </row>
    <row r="20" spans="1:11" ht="15.5" thickTop="1" thickBot="1" x14ac:dyDescent="0.4">
      <c r="A20" s="13" t="s">
        <v>112</v>
      </c>
      <c r="B20" s="14"/>
      <c r="C20" s="14"/>
      <c r="D20" s="14"/>
      <c r="E20" s="15">
        <f>E18+E19</f>
        <v>105840</v>
      </c>
      <c r="F20" s="15">
        <f>F18+F19</f>
        <v>107568</v>
      </c>
      <c r="G20" s="15">
        <f>G18+G19</f>
        <v>82552</v>
      </c>
      <c r="I20" s="22" t="s">
        <v>122</v>
      </c>
      <c r="J20" s="25"/>
      <c r="K20" s="19"/>
    </row>
    <row r="21" spans="1:11" ht="14.5" thickTop="1" x14ac:dyDescent="0.3">
      <c r="I21" s="23"/>
      <c r="J21" s="25"/>
    </row>
    <row r="22" spans="1:11" ht="14.5" x14ac:dyDescent="0.35">
      <c r="A22" s="3" t="s">
        <v>115</v>
      </c>
      <c r="I22" s="20" t="s">
        <v>123</v>
      </c>
      <c r="J22" s="26"/>
    </row>
    <row r="24" spans="1:11" ht="14.5" x14ac:dyDescent="0.25">
      <c r="A24" s="178" t="s">
        <v>186</v>
      </c>
      <c r="B24" s="179"/>
      <c r="C24" s="179"/>
      <c r="D24" s="179"/>
      <c r="E24" s="179"/>
      <c r="F24" s="179"/>
      <c r="G24" s="179"/>
    </row>
    <row r="26" spans="1:11" ht="14.5" x14ac:dyDescent="0.3">
      <c r="A26" s="180" t="s">
        <v>187</v>
      </c>
      <c r="B26" s="181"/>
      <c r="C26" s="181"/>
      <c r="D26" s="181"/>
      <c r="E26" s="181"/>
      <c r="F26" s="181"/>
      <c r="G26" s="181"/>
      <c r="H26" s="181"/>
    </row>
    <row r="28" spans="1:11" ht="14.5" x14ac:dyDescent="0.25">
      <c r="A28" s="178" t="s">
        <v>124</v>
      </c>
      <c r="B28" s="179"/>
      <c r="C28" s="179"/>
      <c r="D28" s="179"/>
      <c r="E28" s="179"/>
      <c r="F28" s="179"/>
      <c r="G28" s="179"/>
    </row>
    <row r="30" spans="1:11" ht="14.5" x14ac:dyDescent="0.25">
      <c r="A30" s="178" t="s">
        <v>188</v>
      </c>
      <c r="B30" s="179"/>
      <c r="C30" s="179"/>
      <c r="D30" s="179"/>
      <c r="E30" s="179"/>
      <c r="F30" s="179"/>
      <c r="G30" s="179"/>
    </row>
  </sheetData>
  <mergeCells count="7">
    <mergeCell ref="A30:G30"/>
    <mergeCell ref="A28:G28"/>
    <mergeCell ref="A24:G24"/>
    <mergeCell ref="C11:C12"/>
    <mergeCell ref="D11:D12"/>
    <mergeCell ref="E11:G11"/>
    <mergeCell ref="A26:H26"/>
  </mergeCells>
  <printOptions headings="1"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0F0F-9E8E-488F-8BC6-7C8D50977F7A}">
  <sheetPr>
    <tabColor rgb="FFFFC000"/>
    <pageSetUpPr fitToPage="1"/>
  </sheetPr>
  <dimension ref="A1:J72"/>
  <sheetViews>
    <sheetView topLeftCell="A54" workbookViewId="0">
      <selection activeCell="A71" sqref="A71"/>
    </sheetView>
  </sheetViews>
  <sheetFormatPr defaultColWidth="8.81640625" defaultRowHeight="14.5" x14ac:dyDescent="0.35"/>
  <cols>
    <col min="1" max="1" width="24.1796875" style="86" customWidth="1"/>
    <col min="2" max="3" width="13.453125" style="87" customWidth="1"/>
    <col min="4" max="4" width="5.54296875" style="4" customWidth="1"/>
    <col min="5" max="5" width="13" style="4" customWidth="1"/>
    <col min="6" max="6" width="14.26953125" style="4" customWidth="1"/>
    <col min="7" max="16384" width="8.81640625" style="86"/>
  </cols>
  <sheetData>
    <row r="1" spans="1:6" ht="5.5" customHeight="1" thickBot="1" x14ac:dyDescent="0.4">
      <c r="A1" s="150"/>
      <c r="B1" s="151"/>
      <c r="C1" s="151"/>
      <c r="D1" s="120"/>
      <c r="E1" s="121"/>
    </row>
    <row r="2" spans="1:6" x14ac:dyDescent="0.35">
      <c r="A2" s="123" t="s">
        <v>125</v>
      </c>
      <c r="B2" s="152"/>
      <c r="C2" s="153" t="s">
        <v>126</v>
      </c>
      <c r="D2" s="154">
        <v>0.2</v>
      </c>
      <c r="E2" s="112"/>
    </row>
    <row r="3" spans="1:6" ht="15" thickBot="1" x14ac:dyDescent="0.4">
      <c r="A3" s="155"/>
      <c r="B3" s="152"/>
      <c r="C3" s="156" t="s">
        <v>127</v>
      </c>
      <c r="D3" s="157">
        <v>0.4</v>
      </c>
      <c r="E3" s="112"/>
    </row>
    <row r="4" spans="1:6" x14ac:dyDescent="0.35">
      <c r="A4" s="123" t="s">
        <v>128</v>
      </c>
      <c r="B4" s="158"/>
      <c r="C4" s="13"/>
      <c r="D4" s="13"/>
      <c r="E4" s="112"/>
    </row>
    <row r="5" spans="1:6" x14ac:dyDescent="0.35">
      <c r="A5" s="122" t="s">
        <v>129</v>
      </c>
      <c r="B5" s="13">
        <v>100</v>
      </c>
      <c r="C5" s="13" t="s">
        <v>130</v>
      </c>
      <c r="D5" s="13"/>
      <c r="E5" s="112"/>
    </row>
    <row r="6" spans="1:6" x14ac:dyDescent="0.35">
      <c r="A6" s="122" t="s">
        <v>131</v>
      </c>
      <c r="B6" s="159">
        <v>0.15</v>
      </c>
      <c r="C6" s="13" t="s">
        <v>132</v>
      </c>
      <c r="D6" s="13"/>
      <c r="E6" s="112"/>
    </row>
    <row r="7" spans="1:6" x14ac:dyDescent="0.35">
      <c r="A7" s="122" t="s">
        <v>133</v>
      </c>
      <c r="B7" s="160">
        <v>1525</v>
      </c>
      <c r="C7" s="13"/>
      <c r="D7" s="13"/>
      <c r="E7" s="161"/>
      <c r="F7" s="88"/>
    </row>
    <row r="8" spans="1:6" x14ac:dyDescent="0.35">
      <c r="A8" s="122" t="s">
        <v>134</v>
      </c>
      <c r="B8" s="160">
        <v>83.2</v>
      </c>
      <c r="C8" s="13"/>
      <c r="D8" s="13"/>
      <c r="E8" s="112"/>
    </row>
    <row r="9" spans="1:6" ht="7" customHeight="1" x14ac:dyDescent="0.35">
      <c r="A9" s="122"/>
      <c r="B9" s="160"/>
      <c r="C9" s="13"/>
      <c r="D9" s="13"/>
      <c r="E9" s="112"/>
    </row>
    <row r="10" spans="1:6" x14ac:dyDescent="0.35">
      <c r="A10" s="123" t="s">
        <v>135</v>
      </c>
      <c r="B10" s="134"/>
      <c r="C10" s="13"/>
      <c r="D10" s="13"/>
      <c r="E10" s="112"/>
    </row>
    <row r="11" spans="1:6" x14ac:dyDescent="0.35">
      <c r="A11" s="122" t="s">
        <v>90</v>
      </c>
      <c r="B11" s="124">
        <v>2</v>
      </c>
      <c r="C11" s="13" t="s">
        <v>136</v>
      </c>
      <c r="D11" s="13"/>
      <c r="E11" s="112"/>
    </row>
    <row r="12" spans="1:6" x14ac:dyDescent="0.35">
      <c r="A12" s="122" t="s">
        <v>91</v>
      </c>
      <c r="B12" s="124">
        <v>1.5</v>
      </c>
      <c r="C12" s="13" t="s">
        <v>136</v>
      </c>
      <c r="D12" s="13"/>
      <c r="E12" s="112"/>
    </row>
    <row r="13" spans="1:6" x14ac:dyDescent="0.35">
      <c r="A13" s="122" t="s">
        <v>92</v>
      </c>
      <c r="B13" s="124">
        <v>3</v>
      </c>
      <c r="C13" s="13" t="s">
        <v>136</v>
      </c>
      <c r="D13" s="13"/>
      <c r="E13" s="112"/>
    </row>
    <row r="14" spans="1:6" ht="5.5" customHeight="1" thickBot="1" x14ac:dyDescent="0.4">
      <c r="A14" s="162"/>
      <c r="B14" s="163"/>
      <c r="C14" s="163"/>
      <c r="D14" s="114"/>
      <c r="E14" s="115"/>
    </row>
    <row r="15" spans="1:6" ht="5.15" customHeight="1" x14ac:dyDescent="0.35"/>
    <row r="16" spans="1:6" x14ac:dyDescent="0.35">
      <c r="A16" s="3" t="s">
        <v>137</v>
      </c>
    </row>
    <row r="17" spans="1:10" ht="13" customHeight="1" x14ac:dyDescent="0.35">
      <c r="A17" s="4"/>
      <c r="B17" s="5" t="s">
        <v>138</v>
      </c>
      <c r="C17" s="5" t="s">
        <v>138</v>
      </c>
      <c r="H17" s="4"/>
      <c r="I17" s="4"/>
      <c r="J17" s="4"/>
    </row>
    <row r="18" spans="1:10" x14ac:dyDescent="0.35">
      <c r="A18" s="89" t="s">
        <v>139</v>
      </c>
      <c r="B18" s="90"/>
      <c r="C18" s="90"/>
      <c r="G18" s="4"/>
      <c r="H18" s="4"/>
      <c r="I18" s="4"/>
    </row>
    <row r="19" spans="1:10" x14ac:dyDescent="0.35">
      <c r="A19" s="4" t="s">
        <v>140</v>
      </c>
      <c r="B19" s="90">
        <f>B5*Inventory!G20</f>
        <v>102</v>
      </c>
      <c r="C19" s="146" t="s">
        <v>23</v>
      </c>
      <c r="D19" s="24"/>
    </row>
    <row r="20" spans="1:10" x14ac:dyDescent="0.35">
      <c r="A20" s="4" t="s">
        <v>141</v>
      </c>
      <c r="B20" s="90">
        <f>Inventory!H26*'Job Cost Statement'!B6</f>
        <v>111.3</v>
      </c>
      <c r="C20" s="146" t="s">
        <v>23</v>
      </c>
      <c r="D20" s="24"/>
    </row>
    <row r="21" spans="1:10" x14ac:dyDescent="0.35">
      <c r="A21" s="4" t="s">
        <v>142</v>
      </c>
      <c r="B21" s="90">
        <f>B7</f>
        <v>1525</v>
      </c>
      <c r="C21" s="91" t="s">
        <v>143</v>
      </c>
    </row>
    <row r="22" spans="1:10" x14ac:dyDescent="0.35">
      <c r="A22" s="4" t="s">
        <v>92</v>
      </c>
      <c r="B22" s="90">
        <f>B8</f>
        <v>83.2</v>
      </c>
      <c r="C22" s="91" t="s">
        <v>143</v>
      </c>
    </row>
    <row r="23" spans="1:10" x14ac:dyDescent="0.35">
      <c r="A23" s="4" t="s">
        <v>144</v>
      </c>
      <c r="B23" s="90"/>
      <c r="C23" s="90">
        <f>SUM(B19:B22)</f>
        <v>1821.5</v>
      </c>
      <c r="D23" s="146" t="s">
        <v>145</v>
      </c>
      <c r="E23" s="91" t="s">
        <v>146</v>
      </c>
    </row>
    <row r="24" spans="1:10" ht="13" customHeight="1" x14ac:dyDescent="0.35">
      <c r="B24" s="90"/>
      <c r="C24" s="90"/>
      <c r="E24" s="17" t="s">
        <v>147</v>
      </c>
    </row>
    <row r="25" spans="1:10" x14ac:dyDescent="0.35">
      <c r="A25" s="89" t="s">
        <v>148</v>
      </c>
      <c r="B25" s="90"/>
      <c r="C25" s="90"/>
    </row>
    <row r="26" spans="1:10" x14ac:dyDescent="0.35">
      <c r="A26" s="4" t="s">
        <v>149</v>
      </c>
      <c r="B26" s="90">
        <f>Labour!D26</f>
        <v>648</v>
      </c>
      <c r="C26" s="91"/>
    </row>
    <row r="27" spans="1:10" x14ac:dyDescent="0.35">
      <c r="A27" s="4" t="s">
        <v>150</v>
      </c>
      <c r="B27" s="90">
        <f>Labour!D38</f>
        <v>1200</v>
      </c>
      <c r="C27" s="146" t="s">
        <v>151</v>
      </c>
    </row>
    <row r="28" spans="1:10" x14ac:dyDescent="0.35">
      <c r="A28" s="4" t="s">
        <v>152</v>
      </c>
      <c r="B28" s="90">
        <f>Labour!D46</f>
        <v>472.5</v>
      </c>
      <c r="C28" s="91"/>
      <c r="D28" s="24"/>
      <c r="E28" s="91"/>
    </row>
    <row r="29" spans="1:10" x14ac:dyDescent="0.35">
      <c r="A29" s="4" t="s">
        <v>153</v>
      </c>
      <c r="B29" s="90"/>
      <c r="C29" s="90">
        <f>SUM(B26:B28)</f>
        <v>2320.5</v>
      </c>
      <c r="D29" s="91" t="s">
        <v>143</v>
      </c>
    </row>
    <row r="30" spans="1:10" ht="5.5" customHeight="1" x14ac:dyDescent="0.35">
      <c r="A30" s="4"/>
      <c r="B30" s="90"/>
      <c r="C30" s="90"/>
    </row>
    <row r="31" spans="1:10" x14ac:dyDescent="0.35">
      <c r="A31" s="89" t="s">
        <v>154</v>
      </c>
      <c r="B31" s="90"/>
      <c r="C31" s="90"/>
    </row>
    <row r="32" spans="1:10" x14ac:dyDescent="0.35">
      <c r="A32" s="4" t="s">
        <v>149</v>
      </c>
      <c r="B32" s="90">
        <f>Labour!B25*'Job Cost Statement'!B11</f>
        <v>108</v>
      </c>
      <c r="C32" s="182" t="s">
        <v>151</v>
      </c>
      <c r="D32" s="24"/>
    </row>
    <row r="33" spans="1:5" x14ac:dyDescent="0.35">
      <c r="A33" s="4" t="s">
        <v>150</v>
      </c>
      <c r="B33" s="90">
        <f>Labour!B34*'Job Cost Statement'!B12</f>
        <v>120</v>
      </c>
      <c r="C33" s="183"/>
      <c r="D33" s="24"/>
      <c r="E33" s="91"/>
    </row>
    <row r="34" spans="1:5" x14ac:dyDescent="0.35">
      <c r="A34" s="4" t="s">
        <v>152</v>
      </c>
      <c r="B34" s="90">
        <f>(Labour!B18-Labour!B16)*'Job Cost Statement'!B13</f>
        <v>90</v>
      </c>
      <c r="C34" s="146" t="s">
        <v>111</v>
      </c>
      <c r="D34" s="24"/>
    </row>
    <row r="35" spans="1:5" x14ac:dyDescent="0.35">
      <c r="A35" s="4" t="s">
        <v>155</v>
      </c>
      <c r="B35" s="90"/>
      <c r="C35" s="92">
        <f>SUM(B32:B34)</f>
        <v>318</v>
      </c>
      <c r="D35" s="91" t="s">
        <v>143</v>
      </c>
    </row>
    <row r="36" spans="1:5" ht="16" x14ac:dyDescent="0.4">
      <c r="A36" s="4" t="s">
        <v>156</v>
      </c>
      <c r="B36" s="90"/>
      <c r="C36" s="90">
        <f>SUM(C23:C35)</f>
        <v>4460</v>
      </c>
      <c r="D36" s="147" t="s">
        <v>157</v>
      </c>
    </row>
    <row r="37" spans="1:5" x14ac:dyDescent="0.35">
      <c r="A37" s="4" t="s">
        <v>158</v>
      </c>
      <c r="B37" s="90"/>
      <c r="C37" s="92">
        <f>C36*D3</f>
        <v>1784</v>
      </c>
      <c r="D37" s="146" t="s">
        <v>23</v>
      </c>
    </row>
    <row r="38" spans="1:5" ht="16" x14ac:dyDescent="0.4">
      <c r="A38" s="4"/>
      <c r="B38" s="90"/>
      <c r="C38" s="90">
        <f>C36+C37</f>
        <v>6244</v>
      </c>
      <c r="D38" s="147" t="s">
        <v>157</v>
      </c>
    </row>
    <row r="39" spans="1:5" x14ac:dyDescent="0.35">
      <c r="A39" s="4" t="s">
        <v>159</v>
      </c>
      <c r="B39" s="90"/>
      <c r="C39" s="92">
        <f>C38*D2</f>
        <v>1248.8000000000002</v>
      </c>
      <c r="D39" s="146" t="s">
        <v>23</v>
      </c>
    </row>
    <row r="40" spans="1:5" ht="15.5" x14ac:dyDescent="0.35">
      <c r="A40" s="4" t="s">
        <v>160</v>
      </c>
      <c r="B40" s="90"/>
      <c r="C40" s="90">
        <f>C38+C39</f>
        <v>7492.8</v>
      </c>
      <c r="D40" s="149" t="s">
        <v>161</v>
      </c>
      <c r="E40" s="148" t="s">
        <v>162</v>
      </c>
    </row>
    <row r="41" spans="1:5" ht="4.5" customHeight="1" x14ac:dyDescent="0.35">
      <c r="A41" s="4"/>
      <c r="B41" s="90"/>
      <c r="C41" s="90"/>
    </row>
    <row r="42" spans="1:5" x14ac:dyDescent="0.35">
      <c r="A42" s="4"/>
      <c r="B42" s="7"/>
      <c r="C42" s="7"/>
      <c r="D42" s="17" t="s">
        <v>163</v>
      </c>
    </row>
    <row r="43" spans="1:5" ht="7" customHeight="1" x14ac:dyDescent="0.35">
      <c r="A43" s="4"/>
      <c r="B43" s="7"/>
      <c r="C43" s="7"/>
    </row>
    <row r="44" spans="1:5" x14ac:dyDescent="0.35">
      <c r="A44" s="3" t="s">
        <v>115</v>
      </c>
      <c r="B44" s="7"/>
      <c r="C44" s="7"/>
    </row>
    <row r="45" spans="1:5" ht="4.5" customHeight="1" x14ac:dyDescent="0.35">
      <c r="A45" s="9"/>
      <c r="B45" s="7"/>
      <c r="C45" s="7"/>
    </row>
    <row r="46" spans="1:5" x14ac:dyDescent="0.35">
      <c r="A46" s="130" t="s">
        <v>164</v>
      </c>
      <c r="B46" s="7"/>
      <c r="C46" s="7"/>
    </row>
    <row r="47" spans="1:5" x14ac:dyDescent="0.35">
      <c r="A47" s="130" t="s">
        <v>165</v>
      </c>
      <c r="B47" s="7"/>
      <c r="C47" s="7"/>
    </row>
    <row r="48" spans="1:5" x14ac:dyDescent="0.35">
      <c r="A48" s="130" t="s">
        <v>166</v>
      </c>
      <c r="B48" s="7"/>
      <c r="C48" s="7"/>
    </row>
    <row r="49" spans="1:3" ht="6" customHeight="1" x14ac:dyDescent="0.35">
      <c r="A49" s="130"/>
      <c r="B49" s="7"/>
      <c r="C49" s="7"/>
    </row>
    <row r="50" spans="1:3" x14ac:dyDescent="0.35">
      <c r="A50" s="130" t="s">
        <v>189</v>
      </c>
      <c r="B50" s="7"/>
      <c r="C50" s="7"/>
    </row>
    <row r="51" spans="1:3" x14ac:dyDescent="0.35">
      <c r="A51" s="130" t="s">
        <v>167</v>
      </c>
      <c r="B51" s="7"/>
      <c r="C51" s="7"/>
    </row>
    <row r="52" spans="1:3" x14ac:dyDescent="0.35">
      <c r="A52" s="130" t="s">
        <v>168</v>
      </c>
    </row>
    <row r="53" spans="1:3" ht="6" customHeight="1" x14ac:dyDescent="0.35">
      <c r="A53" s="130"/>
    </row>
    <row r="54" spans="1:3" x14ac:dyDescent="0.35">
      <c r="A54" s="130" t="s">
        <v>169</v>
      </c>
    </row>
    <row r="55" spans="1:3" x14ac:dyDescent="0.35">
      <c r="A55" s="130" t="s">
        <v>170</v>
      </c>
    </row>
    <row r="56" spans="1:3" ht="6" customHeight="1" x14ac:dyDescent="0.35">
      <c r="A56" s="130"/>
    </row>
    <row r="57" spans="1:3" x14ac:dyDescent="0.35">
      <c r="A57" s="130" t="s">
        <v>190</v>
      </c>
    </row>
    <row r="58" spans="1:3" x14ac:dyDescent="0.35">
      <c r="A58" s="130" t="s">
        <v>171</v>
      </c>
    </row>
    <row r="59" spans="1:3" ht="6" customHeight="1" x14ac:dyDescent="0.35">
      <c r="A59" s="130"/>
    </row>
    <row r="60" spans="1:3" x14ac:dyDescent="0.35">
      <c r="A60" s="130" t="s">
        <v>172</v>
      </c>
    </row>
    <row r="61" spans="1:3" ht="5.5" customHeight="1" x14ac:dyDescent="0.35">
      <c r="A61" s="130"/>
    </row>
    <row r="62" spans="1:3" x14ac:dyDescent="0.35">
      <c r="A62" s="130" t="s">
        <v>191</v>
      </c>
    </row>
    <row r="63" spans="1:3" ht="6" customHeight="1" x14ac:dyDescent="0.35">
      <c r="A63" s="130"/>
    </row>
    <row r="64" spans="1:3" x14ac:dyDescent="0.35">
      <c r="A64" s="130" t="s">
        <v>192</v>
      </c>
    </row>
    <row r="65" spans="1:1" ht="6" customHeight="1" x14ac:dyDescent="0.35"/>
    <row r="66" spans="1:1" x14ac:dyDescent="0.35">
      <c r="A66" s="130" t="s">
        <v>193</v>
      </c>
    </row>
    <row r="67" spans="1:1" ht="6" customHeight="1" x14ac:dyDescent="0.35"/>
    <row r="68" spans="1:1" x14ac:dyDescent="0.35">
      <c r="A68" s="130" t="s">
        <v>194</v>
      </c>
    </row>
    <row r="69" spans="1:1" ht="6" customHeight="1" x14ac:dyDescent="0.35"/>
    <row r="70" spans="1:1" x14ac:dyDescent="0.35">
      <c r="A70" s="130" t="s">
        <v>195</v>
      </c>
    </row>
    <row r="71" spans="1:1" ht="6" customHeight="1" x14ac:dyDescent="0.35"/>
    <row r="72" spans="1:1" x14ac:dyDescent="0.35">
      <c r="A72" s="130" t="s">
        <v>173</v>
      </c>
    </row>
  </sheetData>
  <mergeCells count="1">
    <mergeCell ref="C32:C33"/>
  </mergeCells>
  <pageMargins left="0.7" right="0.7" top="0.75" bottom="0.75" header="0.3" footer="0.3"/>
  <pageSetup paperSize="9" scale="8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D5C0-8877-4FAC-985A-052590A6D1E0}">
  <sheetPr>
    <tabColor rgb="FFFFC000"/>
    <pageSetUpPr fitToPage="1"/>
  </sheetPr>
  <dimension ref="A1:J50"/>
  <sheetViews>
    <sheetView showFormulas="1" workbookViewId="0"/>
  </sheetViews>
  <sheetFormatPr defaultColWidth="8.81640625" defaultRowHeight="14.5" x14ac:dyDescent="0.35"/>
  <cols>
    <col min="1" max="1" width="15.7265625" style="86" customWidth="1"/>
    <col min="2" max="2" width="24.54296875" style="87" customWidth="1"/>
    <col min="3" max="3" width="13.81640625" style="87" customWidth="1"/>
    <col min="4" max="4" width="2.54296875" style="4" customWidth="1"/>
    <col min="5" max="5" width="0.453125" style="4" customWidth="1"/>
    <col min="6" max="6" width="11.453125" style="4" customWidth="1"/>
    <col min="7" max="16384" width="8.81640625" style="86"/>
  </cols>
  <sheetData>
    <row r="1" spans="1:6" ht="16" thickBot="1" x14ac:dyDescent="0.4">
      <c r="A1" s="165" t="s">
        <v>174</v>
      </c>
      <c r="B1" s="152"/>
      <c r="C1" s="151"/>
      <c r="D1" s="120"/>
      <c r="E1" s="121"/>
    </row>
    <row r="2" spans="1:6" x14ac:dyDescent="0.35">
      <c r="A2" s="123" t="s">
        <v>125</v>
      </c>
      <c r="B2" s="152"/>
      <c r="C2" s="153" t="s">
        <v>126</v>
      </c>
      <c r="D2" s="154">
        <v>0.2</v>
      </c>
      <c r="E2" s="112"/>
    </row>
    <row r="3" spans="1:6" ht="15" thickBot="1" x14ac:dyDescent="0.4">
      <c r="A3" s="155"/>
      <c r="B3" s="152"/>
      <c r="C3" s="156" t="s">
        <v>127</v>
      </c>
      <c r="D3" s="157">
        <v>0.4</v>
      </c>
      <c r="E3" s="112"/>
    </row>
    <row r="4" spans="1:6" x14ac:dyDescent="0.35">
      <c r="A4" s="123" t="s">
        <v>128</v>
      </c>
      <c r="B4" s="158"/>
      <c r="C4" s="13"/>
      <c r="D4" s="13"/>
      <c r="E4" s="112"/>
    </row>
    <row r="5" spans="1:6" x14ac:dyDescent="0.35">
      <c r="A5" s="122" t="s">
        <v>129</v>
      </c>
      <c r="B5" s="13">
        <v>100</v>
      </c>
      <c r="C5" s="13" t="s">
        <v>130</v>
      </c>
      <c r="D5" s="13"/>
      <c r="E5" s="112"/>
    </row>
    <row r="6" spans="1:6" x14ac:dyDescent="0.35">
      <c r="A6" s="122" t="s">
        <v>131</v>
      </c>
      <c r="B6" s="159">
        <v>0.15</v>
      </c>
      <c r="C6" s="13" t="s">
        <v>132</v>
      </c>
      <c r="D6" s="13"/>
      <c r="E6" s="112"/>
    </row>
    <row r="7" spans="1:6" x14ac:dyDescent="0.35">
      <c r="A7" s="122" t="s">
        <v>133</v>
      </c>
      <c r="B7" s="160">
        <v>1525</v>
      </c>
      <c r="C7" s="13"/>
      <c r="D7" s="13"/>
      <c r="E7" s="161"/>
      <c r="F7" s="88"/>
    </row>
    <row r="8" spans="1:6" x14ac:dyDescent="0.35">
      <c r="A8" s="122" t="s">
        <v>134</v>
      </c>
      <c r="B8" s="160">
        <v>83.2</v>
      </c>
      <c r="C8" s="13"/>
      <c r="D8" s="13"/>
      <c r="E8" s="112"/>
    </row>
    <row r="9" spans="1:6" x14ac:dyDescent="0.35">
      <c r="A9" s="122"/>
      <c r="B9" s="160"/>
      <c r="C9" s="13"/>
      <c r="D9" s="13"/>
      <c r="E9" s="112"/>
    </row>
    <row r="10" spans="1:6" x14ac:dyDescent="0.35">
      <c r="A10" s="123" t="s">
        <v>135</v>
      </c>
      <c r="B10" s="134"/>
      <c r="C10" s="13"/>
      <c r="D10" s="13"/>
      <c r="E10" s="112"/>
    </row>
    <row r="11" spans="1:6" x14ac:dyDescent="0.35">
      <c r="A11" s="122" t="s">
        <v>90</v>
      </c>
      <c r="B11" s="124">
        <v>2</v>
      </c>
      <c r="C11" s="13" t="s">
        <v>136</v>
      </c>
      <c r="D11" s="13"/>
      <c r="E11" s="112"/>
    </row>
    <row r="12" spans="1:6" x14ac:dyDescent="0.35">
      <c r="A12" s="122" t="s">
        <v>91</v>
      </c>
      <c r="B12" s="124">
        <v>1.5</v>
      </c>
      <c r="C12" s="13" t="s">
        <v>136</v>
      </c>
      <c r="D12" s="13"/>
      <c r="E12" s="112"/>
    </row>
    <row r="13" spans="1:6" x14ac:dyDescent="0.35">
      <c r="A13" s="122" t="s">
        <v>92</v>
      </c>
      <c r="B13" s="124">
        <v>3</v>
      </c>
      <c r="C13" s="13" t="s">
        <v>136</v>
      </c>
      <c r="D13" s="13"/>
      <c r="E13" s="112"/>
    </row>
    <row r="14" spans="1:6" ht="15" thickBot="1" x14ac:dyDescent="0.4">
      <c r="A14" s="162"/>
      <c r="B14" s="163"/>
      <c r="C14" s="163"/>
      <c r="D14" s="114"/>
      <c r="E14" s="115"/>
    </row>
    <row r="16" spans="1:6" x14ac:dyDescent="0.35">
      <c r="A16" s="3" t="s">
        <v>137</v>
      </c>
    </row>
    <row r="17" spans="1:10" x14ac:dyDescent="0.35">
      <c r="A17" s="4"/>
      <c r="B17" s="5" t="s">
        <v>138</v>
      </c>
      <c r="C17" s="5" t="s">
        <v>138</v>
      </c>
      <c r="H17" s="4"/>
      <c r="I17" s="4"/>
      <c r="J17" s="4"/>
    </row>
    <row r="18" spans="1:10" x14ac:dyDescent="0.35">
      <c r="A18" s="89" t="s">
        <v>139</v>
      </c>
      <c r="B18" s="90"/>
      <c r="C18" s="90"/>
      <c r="G18" s="4"/>
      <c r="H18" s="4"/>
      <c r="I18" s="4"/>
    </row>
    <row r="19" spans="1:10" x14ac:dyDescent="0.35">
      <c r="A19" s="4" t="s">
        <v>140</v>
      </c>
      <c r="B19" s="90">
        <f>B5*Inventory!G20</f>
        <v>102</v>
      </c>
      <c r="C19" s="90"/>
    </row>
    <row r="20" spans="1:10" x14ac:dyDescent="0.35">
      <c r="A20" s="4" t="s">
        <v>141</v>
      </c>
      <c r="B20" s="90">
        <f>Inventory!H26*'Job Cost Statement'!B6</f>
        <v>111.3</v>
      </c>
      <c r="C20" s="90"/>
      <c r="D20" s="17"/>
    </row>
    <row r="21" spans="1:10" x14ac:dyDescent="0.35">
      <c r="A21" s="4" t="s">
        <v>142</v>
      </c>
      <c r="B21" s="90">
        <f>B7</f>
        <v>1525</v>
      </c>
      <c r="C21" s="91"/>
      <c r="D21" s="18"/>
    </row>
    <row r="22" spans="1:10" x14ac:dyDescent="0.35">
      <c r="A22" s="4" t="s">
        <v>92</v>
      </c>
      <c r="B22" s="90">
        <f>B8</f>
        <v>83.2</v>
      </c>
      <c r="C22" s="91"/>
      <c r="D22" s="18"/>
      <c r="E22" s="91"/>
    </row>
    <row r="23" spans="1:10" x14ac:dyDescent="0.35">
      <c r="A23" s="4" t="s">
        <v>144</v>
      </c>
      <c r="B23" s="90"/>
      <c r="C23" s="90">
        <f>SUM(B19:B22)</f>
        <v>1821.5</v>
      </c>
    </row>
    <row r="24" spans="1:10" x14ac:dyDescent="0.35">
      <c r="B24" s="90"/>
      <c r="C24" s="90"/>
      <c r="D24" s="17" t="s">
        <v>86</v>
      </c>
    </row>
    <row r="25" spans="1:10" x14ac:dyDescent="0.35">
      <c r="A25" s="89" t="s">
        <v>148</v>
      </c>
      <c r="B25" s="90"/>
      <c r="C25" s="90"/>
    </row>
    <row r="26" spans="1:10" x14ac:dyDescent="0.35">
      <c r="A26" s="4" t="s">
        <v>149</v>
      </c>
      <c r="B26" s="90">
        <f>Labour!D26</f>
        <v>648</v>
      </c>
      <c r="C26" s="91"/>
      <c r="D26" s="17"/>
    </row>
    <row r="27" spans="1:10" x14ac:dyDescent="0.35">
      <c r="A27" s="4" t="s">
        <v>150</v>
      </c>
      <c r="B27" s="90">
        <f>Labour!D38</f>
        <v>1200</v>
      </c>
      <c r="C27" s="91"/>
      <c r="D27" s="17"/>
    </row>
    <row r="28" spans="1:10" x14ac:dyDescent="0.35">
      <c r="A28" s="4" t="s">
        <v>152</v>
      </c>
      <c r="B28" s="90">
        <f>Labour!D46</f>
        <v>472.5</v>
      </c>
      <c r="C28" s="91"/>
      <c r="D28" s="17"/>
      <c r="E28" s="91"/>
    </row>
    <row r="29" spans="1:10" x14ac:dyDescent="0.35">
      <c r="A29" s="4" t="s">
        <v>153</v>
      </c>
      <c r="B29" s="90"/>
      <c r="C29" s="90">
        <f>SUM(B26:B28)</f>
        <v>2320.5</v>
      </c>
      <c r="D29" s="18"/>
    </row>
    <row r="30" spans="1:10" x14ac:dyDescent="0.35">
      <c r="A30" s="4"/>
      <c r="B30" s="90"/>
      <c r="C30" s="90"/>
    </row>
    <row r="31" spans="1:10" x14ac:dyDescent="0.35">
      <c r="A31" s="89" t="s">
        <v>154</v>
      </c>
      <c r="B31" s="90"/>
      <c r="C31" s="90"/>
    </row>
    <row r="32" spans="1:10" x14ac:dyDescent="0.35">
      <c r="A32" s="4" t="s">
        <v>149</v>
      </c>
      <c r="B32" s="90">
        <f>Labour!B25*'Job Cost Statement'!B11</f>
        <v>108</v>
      </c>
      <c r="C32" s="90"/>
    </row>
    <row r="33" spans="1:5" x14ac:dyDescent="0.35">
      <c r="A33" s="4" t="s">
        <v>150</v>
      </c>
      <c r="B33" s="90">
        <f>Labour!B34*'Job Cost Statement'!B12</f>
        <v>120</v>
      </c>
      <c r="C33" s="90"/>
      <c r="D33" s="164" t="s">
        <v>87</v>
      </c>
    </row>
    <row r="34" spans="1:5" x14ac:dyDescent="0.35">
      <c r="A34" s="4" t="s">
        <v>152</v>
      </c>
      <c r="B34" s="90">
        <f>(Labour!B18-Labour!B16)*'Job Cost Statement'!B13</f>
        <v>90</v>
      </c>
      <c r="C34" s="90"/>
      <c r="D34" s="27"/>
    </row>
    <row r="35" spans="1:5" x14ac:dyDescent="0.35">
      <c r="A35" s="4" t="s">
        <v>155</v>
      </c>
      <c r="B35" s="90"/>
      <c r="C35" s="92">
        <f>SUM(B32:B34)</f>
        <v>318</v>
      </c>
    </row>
    <row r="36" spans="1:5" x14ac:dyDescent="0.35">
      <c r="A36" s="4" t="s">
        <v>156</v>
      </c>
      <c r="B36" s="90"/>
      <c r="C36" s="90">
        <f>SUM(C23:C35)</f>
        <v>4460</v>
      </c>
      <c r="D36" s="18"/>
    </row>
    <row r="37" spans="1:5" x14ac:dyDescent="0.35">
      <c r="A37" s="4" t="s">
        <v>158</v>
      </c>
      <c r="B37" s="90"/>
      <c r="C37" s="92">
        <f>C36*D3</f>
        <v>1784</v>
      </c>
      <c r="D37" s="18"/>
    </row>
    <row r="38" spans="1:5" x14ac:dyDescent="0.35">
      <c r="A38" s="4"/>
      <c r="B38" s="90"/>
      <c r="C38" s="90">
        <f>C36+C37</f>
        <v>6244</v>
      </c>
      <c r="D38" s="18" t="s">
        <v>122</v>
      </c>
    </row>
    <row r="39" spans="1:5" x14ac:dyDescent="0.35">
      <c r="A39" s="4" t="s">
        <v>159</v>
      </c>
      <c r="B39" s="90"/>
      <c r="C39" s="92">
        <f>C38*D2</f>
        <v>1248.8000000000002</v>
      </c>
      <c r="D39" s="18"/>
    </row>
    <row r="40" spans="1:5" x14ac:dyDescent="0.35">
      <c r="A40" s="4" t="s">
        <v>160</v>
      </c>
      <c r="B40" s="90"/>
      <c r="C40" s="90">
        <f>C38+C39</f>
        <v>7492.8</v>
      </c>
      <c r="D40" s="18"/>
      <c r="E40" s="91"/>
    </row>
    <row r="41" spans="1:5" x14ac:dyDescent="0.35">
      <c r="A41" s="4"/>
      <c r="B41" s="90"/>
      <c r="C41" s="90"/>
    </row>
    <row r="42" spans="1:5" x14ac:dyDescent="0.35">
      <c r="A42" s="4"/>
      <c r="B42" s="7"/>
      <c r="C42" s="7"/>
    </row>
    <row r="43" spans="1:5" x14ac:dyDescent="0.35">
      <c r="A43" s="4"/>
      <c r="B43" s="7"/>
      <c r="C43" s="7"/>
    </row>
    <row r="44" spans="1:5" x14ac:dyDescent="0.35">
      <c r="A44" s="4"/>
      <c r="B44" s="7"/>
      <c r="C44" s="7"/>
    </row>
    <row r="45" spans="1:5" x14ac:dyDescent="0.35">
      <c r="A45" s="4"/>
      <c r="B45" s="7"/>
      <c r="C45" s="7"/>
    </row>
    <row r="46" spans="1:5" x14ac:dyDescent="0.35">
      <c r="A46" s="4"/>
      <c r="B46" s="7"/>
      <c r="C46" s="7"/>
    </row>
    <row r="47" spans="1:5" x14ac:dyDescent="0.35">
      <c r="A47" s="4"/>
      <c r="B47" s="7"/>
      <c r="C47" s="7"/>
    </row>
    <row r="48" spans="1:5" x14ac:dyDescent="0.35">
      <c r="A48" s="4"/>
      <c r="B48" s="7"/>
      <c r="C48" s="7"/>
    </row>
    <row r="49" spans="1:3" x14ac:dyDescent="0.35">
      <c r="A49" s="4"/>
      <c r="B49" s="7"/>
      <c r="C49" s="7"/>
    </row>
    <row r="50" spans="1:3" x14ac:dyDescent="0.35">
      <c r="A50" s="4"/>
      <c r="B50" s="7"/>
      <c r="C50" s="7"/>
    </row>
  </sheetData>
  <printOptions headings="1" gridLines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A5AA676D2624AA7FE72318C9F5667" ma:contentTypeVersion="11" ma:contentTypeDescription="Create a new document." ma:contentTypeScope="" ma:versionID="0feb9b6a8f7fdbbaa0ec5669e84554e5">
  <xsd:schema xmlns:xsd="http://www.w3.org/2001/XMLSchema" xmlns:xs="http://www.w3.org/2001/XMLSchema" xmlns:p="http://schemas.microsoft.com/office/2006/metadata/properties" xmlns:ns2="d125b3f6-d0e6-4703-adf4-6684bfb85344" xmlns:ns3="04c0c4c1-8f5a-4404-9dca-a6e74bdc6e20" targetNamespace="http://schemas.microsoft.com/office/2006/metadata/properties" ma:root="true" ma:fieldsID="47a9ed1d410b20827ded8140f0aff4d1" ns2:_="" ns3:_="">
    <xsd:import namespace="d125b3f6-d0e6-4703-adf4-6684bfb85344"/>
    <xsd:import namespace="04c0c4c1-8f5a-4404-9dca-a6e74bdc6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3f6-d0e6-4703-adf4-6684bfb85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0c4c1-8f5a-4404-9dca-a6e74bdc6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8B34C-C392-49A6-B8B7-E15C1256A6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FFFA2-D72C-4C01-9CB5-9130E20AC528}">
  <ds:schemaRefs>
    <ds:schemaRef ds:uri="http://schemas.microsoft.com/office/2006/documentManagement/types"/>
    <ds:schemaRef ds:uri="http://purl.org/dc/elements/1.1/"/>
    <ds:schemaRef ds:uri="d125b3f6-d0e6-4703-adf4-6684bfb85344"/>
    <ds:schemaRef ds:uri="http://purl.org/dc/dcmitype/"/>
    <ds:schemaRef ds:uri="http://schemas.microsoft.com/office/infopath/2007/PartnerControls"/>
    <ds:schemaRef ds:uri="04c0c4c1-8f5a-4404-9dca-a6e74bdc6e20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416C9D4-F4AF-4F60-9649-B0AF24A3F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5b3f6-d0e6-4703-adf4-6684bfb85344"/>
    <ds:schemaRef ds:uri="04c0c4c1-8f5a-4404-9dca-a6e74bdc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Inventory</vt:lpstr>
      <vt:lpstr>Inventory - MI Notes</vt:lpstr>
      <vt:lpstr>Inventory - Formula View</vt:lpstr>
      <vt:lpstr>Labour</vt:lpstr>
      <vt:lpstr>Labour - Formula View</vt:lpstr>
      <vt:lpstr>Overheads</vt:lpstr>
      <vt:lpstr>Overheads - Formula View</vt:lpstr>
      <vt:lpstr>Job Cost Statement</vt:lpstr>
      <vt:lpstr>Job Cost Statement - Formula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</dc:creator>
  <cp:keywords/>
  <dc:description/>
  <cp:lastModifiedBy>Lindsay Thomson</cp:lastModifiedBy>
  <cp:revision/>
  <dcterms:created xsi:type="dcterms:W3CDTF">2023-12-29T15:09:14Z</dcterms:created>
  <dcterms:modified xsi:type="dcterms:W3CDTF">2025-07-08T08:34:03Z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0x010100120A5AA676D2624AA7FE72318C9F5667</vt:lpwstr>
  </property>
</Properties>
</file>